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65" windowHeight="9405" tabRatio="686" firstSheet="10" activeTab="10"/>
  </bookViews>
  <sheets>
    <sheet name="(skema1-7_2012 - 12pl)" sheetId="32" r:id="rId1"/>
    <sheet name="Skema1-7_2012" sheetId="24" r:id="rId2"/>
    <sheet name="Skema1-7_2013" sheetId="23" r:id="rId3"/>
    <sheet name="Skema1-7_forskel" sheetId="29" r:id="rId4"/>
    <sheet name="DTD_12" sheetId="25" r:id="rId5"/>
    <sheet name="DTD_13" sheetId="5" r:id="rId6"/>
    <sheet name="DTD_forskel" sheetId="30" r:id="rId7"/>
    <sheet name="DRG_12" sheetId="27" r:id="rId8"/>
    <sheet name="DRG_13" sheetId="26" r:id="rId9"/>
    <sheet name="DRG_forskel" sheetId="31" r:id="rId10"/>
    <sheet name="produktivitet" sheetId="7" r:id="rId11"/>
    <sheet name="Dokumentation" sheetId="33" r:id="rId12"/>
    <sheet name="Medicin produktionssiden 2012" sheetId="42" r:id="rId13"/>
    <sheet name="Medicin produktionssiden 2013" sheetId="41" r:id="rId14"/>
    <sheet name="Regionsspecifikke korrektioner" sheetId="43" r:id="rId15"/>
  </sheets>
  <definedNames>
    <definedName name="_xlnm._FilterDatabase" localSheetId="12" hidden="1">'Medicin produktionssiden 2012'!$B$1:$B$803</definedName>
    <definedName name="_xlnm._FilterDatabase" localSheetId="13" hidden="1">'Medicin produktionssiden 2013'!$B$1:$B$859</definedName>
    <definedName name="Print_Area" localSheetId="7">DRG_12!$A$1:$I$33</definedName>
    <definedName name="Print_Area" localSheetId="8">DRG_13!$A$1:$I$33</definedName>
    <definedName name="Print_Area" localSheetId="9">DRG_forskel!$A$1:$H$33</definedName>
    <definedName name="Print_Area" localSheetId="4">DTD_12!$A$1:$G$33</definedName>
    <definedName name="Print_Area" localSheetId="5">DTD_13!$A$1:$G$33</definedName>
    <definedName name="Print_Area" localSheetId="6">DTD_forskel!$A$1:$G$33</definedName>
    <definedName name="Print_Area" localSheetId="10">produktivitet!$A$1:$J$34</definedName>
    <definedName name="Print_Area" localSheetId="1">'Skema1-7_2012'!$A$1:$J$32</definedName>
    <definedName name="Print_Area" localSheetId="2">'Skema1-7_2013'!$A$1:$J$33</definedName>
    <definedName name="Print_Area" localSheetId="3">'Skema1-7_forskel'!$A$1:$J$33</definedName>
    <definedName name="SAM_06" localSheetId="7">DRG_12!#REF!</definedName>
    <definedName name="SAM_06" localSheetId="8">DRG_13!#REF!</definedName>
    <definedName name="SAM_06" localSheetId="9">DRG_forskel!#REF!</definedName>
    <definedName name="SAM_07" localSheetId="10">produktivitet!$A$5:$B$34</definedName>
  </definedNames>
  <calcPr calcId="152511"/>
</workbook>
</file>

<file path=xl/calcChain.xml><?xml version="1.0" encoding="utf-8"?>
<calcChain xmlns="http://schemas.openxmlformats.org/spreadsheetml/2006/main">
  <c r="J36" i="32" l="1"/>
  <c r="A1" i="7" l="1"/>
  <c r="F21" i="5" l="1"/>
  <c r="F22" i="5"/>
  <c r="D18" i="5" l="1"/>
  <c r="A1" i="32" l="1"/>
  <c r="C14" i="25" l="1"/>
  <c r="C39" i="26" l="1"/>
  <c r="C38" i="26"/>
  <c r="C37" i="26"/>
  <c r="C36" i="26"/>
  <c r="C35" i="26"/>
  <c r="E5" i="26"/>
  <c r="D33" i="27"/>
  <c r="I39" i="23"/>
  <c r="H39" i="23"/>
  <c r="G39" i="23"/>
  <c r="F39" i="23"/>
  <c r="E39" i="23"/>
  <c r="D39" i="23"/>
  <c r="I38" i="23"/>
  <c r="H38" i="23"/>
  <c r="G38" i="23"/>
  <c r="F38" i="23"/>
  <c r="E38" i="23"/>
  <c r="D38" i="23"/>
  <c r="C39" i="23"/>
  <c r="C38" i="23"/>
  <c r="D35" i="23"/>
  <c r="E35" i="23"/>
  <c r="F35" i="23"/>
  <c r="G35" i="23"/>
  <c r="H35" i="23"/>
  <c r="I35" i="23"/>
  <c r="D36" i="23"/>
  <c r="E36" i="23"/>
  <c r="F36" i="23"/>
  <c r="G36" i="23"/>
  <c r="H36" i="23"/>
  <c r="I36" i="23"/>
  <c r="D37" i="23"/>
  <c r="E37" i="23"/>
  <c r="F37" i="23"/>
  <c r="G37" i="23"/>
  <c r="H37" i="23"/>
  <c r="I37" i="23"/>
  <c r="B7" i="7" l="1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6" i="7"/>
  <c r="D35" i="26"/>
  <c r="F35" i="26"/>
  <c r="G35" i="26"/>
  <c r="H35" i="26"/>
  <c r="D36" i="26"/>
  <c r="F36" i="26"/>
  <c r="G36" i="26"/>
  <c r="H36" i="26"/>
  <c r="D37" i="26"/>
  <c r="F37" i="26"/>
  <c r="G37" i="26"/>
  <c r="H37" i="26"/>
  <c r="D38" i="26"/>
  <c r="F38" i="26"/>
  <c r="G38" i="26"/>
  <c r="H38" i="26"/>
  <c r="D39" i="26"/>
  <c r="F39" i="26"/>
  <c r="G39" i="26"/>
  <c r="H39" i="26"/>
  <c r="D35" i="27"/>
  <c r="F35" i="27"/>
  <c r="G35" i="27"/>
  <c r="H35" i="27"/>
  <c r="D36" i="27"/>
  <c r="F36" i="27"/>
  <c r="G36" i="27"/>
  <c r="H36" i="27"/>
  <c r="D37" i="27"/>
  <c r="F37" i="27"/>
  <c r="G37" i="27"/>
  <c r="H37" i="27"/>
  <c r="D38" i="27"/>
  <c r="F38" i="27"/>
  <c r="G38" i="27"/>
  <c r="H38" i="27"/>
  <c r="D39" i="27"/>
  <c r="F39" i="27"/>
  <c r="G39" i="27"/>
  <c r="H39" i="27"/>
  <c r="C39" i="27"/>
  <c r="C38" i="27"/>
  <c r="C37" i="27"/>
  <c r="C36" i="27"/>
  <c r="C35" i="27"/>
  <c r="C35" i="31" s="1"/>
  <c r="C36" i="24"/>
  <c r="C37" i="23"/>
  <c r="C36" i="23"/>
  <c r="C35" i="23"/>
  <c r="D36" i="32"/>
  <c r="E36" i="32"/>
  <c r="F36" i="32"/>
  <c r="G36" i="32"/>
  <c r="H36" i="32"/>
  <c r="I36" i="32"/>
  <c r="C36" i="32"/>
  <c r="D33" i="32"/>
  <c r="E33" i="32"/>
  <c r="F33" i="32"/>
  <c r="G33" i="32"/>
  <c r="H33" i="32"/>
  <c r="I33" i="32"/>
  <c r="C33" i="32"/>
  <c r="A1" i="5"/>
  <c r="A5" i="5"/>
  <c r="B5" i="5"/>
  <c r="A6" i="5"/>
  <c r="B6" i="5"/>
  <c r="A7" i="5"/>
  <c r="B7" i="5"/>
  <c r="A8" i="5"/>
  <c r="B8" i="5"/>
  <c r="A9" i="5"/>
  <c r="B9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D33" i="5"/>
  <c r="F33" i="5"/>
  <c r="D35" i="5"/>
  <c r="F35" i="5"/>
  <c r="D36" i="5"/>
  <c r="F36" i="5"/>
  <c r="D37" i="5"/>
  <c r="F37" i="5"/>
  <c r="D38" i="5"/>
  <c r="F38" i="5"/>
  <c r="D39" i="5"/>
  <c r="F39" i="5"/>
  <c r="D36" i="24"/>
  <c r="D36" i="29" s="1"/>
  <c r="E36" i="24"/>
  <c r="E36" i="29" s="1"/>
  <c r="F36" i="24"/>
  <c r="F36" i="29" s="1"/>
  <c r="G36" i="24"/>
  <c r="G36" i="29" s="1"/>
  <c r="H36" i="24"/>
  <c r="H36" i="29" s="1"/>
  <c r="I36" i="24"/>
  <c r="I36" i="29" s="1"/>
  <c r="H40" i="27" l="1"/>
  <c r="C36" i="29"/>
  <c r="G40" i="27"/>
  <c r="D40" i="5"/>
  <c r="F40" i="5"/>
  <c r="I32" i="24"/>
  <c r="I32" i="29" s="1"/>
  <c r="H32" i="24"/>
  <c r="H32" i="29" s="1"/>
  <c r="G32" i="24"/>
  <c r="G32" i="29" s="1"/>
  <c r="F32" i="24"/>
  <c r="F32" i="29" s="1"/>
  <c r="E32" i="24"/>
  <c r="E32" i="29" s="1"/>
  <c r="D32" i="24"/>
  <c r="D32" i="29" s="1"/>
  <c r="C32" i="24"/>
  <c r="C32" i="29" s="1"/>
  <c r="I31" i="24"/>
  <c r="I31" i="29" s="1"/>
  <c r="H31" i="24"/>
  <c r="H31" i="29" s="1"/>
  <c r="G31" i="24"/>
  <c r="G31" i="29" s="1"/>
  <c r="F31" i="24"/>
  <c r="F31" i="29" s="1"/>
  <c r="E31" i="24"/>
  <c r="E31" i="29" s="1"/>
  <c r="D31" i="24"/>
  <c r="D31" i="29" s="1"/>
  <c r="C31" i="24"/>
  <c r="C31" i="29" s="1"/>
  <c r="I30" i="24"/>
  <c r="I30" i="29" s="1"/>
  <c r="H30" i="24"/>
  <c r="H30" i="29" s="1"/>
  <c r="G30" i="24"/>
  <c r="G30" i="29" s="1"/>
  <c r="F30" i="24"/>
  <c r="F30" i="29" s="1"/>
  <c r="E30" i="24"/>
  <c r="E30" i="29" s="1"/>
  <c r="D30" i="24"/>
  <c r="D30" i="29" s="1"/>
  <c r="C30" i="24"/>
  <c r="C30" i="29" s="1"/>
  <c r="I29" i="24"/>
  <c r="I29" i="29" s="1"/>
  <c r="H29" i="24"/>
  <c r="H29" i="29" s="1"/>
  <c r="G29" i="24"/>
  <c r="G29" i="29" s="1"/>
  <c r="F29" i="24"/>
  <c r="F29" i="29" s="1"/>
  <c r="E29" i="24"/>
  <c r="E29" i="29" s="1"/>
  <c r="D29" i="24"/>
  <c r="D29" i="29" s="1"/>
  <c r="C29" i="24"/>
  <c r="I28" i="24"/>
  <c r="I28" i="29" s="1"/>
  <c r="H28" i="24"/>
  <c r="H28" i="29" s="1"/>
  <c r="G28" i="24"/>
  <c r="G28" i="29" s="1"/>
  <c r="F28" i="24"/>
  <c r="F28" i="29" s="1"/>
  <c r="E28" i="24"/>
  <c r="E28" i="29" s="1"/>
  <c r="D28" i="24"/>
  <c r="D28" i="29" s="1"/>
  <c r="C28" i="24"/>
  <c r="C28" i="29" s="1"/>
  <c r="I27" i="24"/>
  <c r="I27" i="29" s="1"/>
  <c r="H27" i="24"/>
  <c r="H27" i="29" s="1"/>
  <c r="G27" i="24"/>
  <c r="G27" i="29" s="1"/>
  <c r="F27" i="24"/>
  <c r="F27" i="29" s="1"/>
  <c r="E27" i="24"/>
  <c r="E27" i="29" s="1"/>
  <c r="D27" i="24"/>
  <c r="D27" i="29" s="1"/>
  <c r="C27" i="24"/>
  <c r="C27" i="29" s="1"/>
  <c r="I26" i="24"/>
  <c r="I26" i="29" s="1"/>
  <c r="H26" i="24"/>
  <c r="H26" i="29" s="1"/>
  <c r="G26" i="24"/>
  <c r="G26" i="29" s="1"/>
  <c r="F26" i="24"/>
  <c r="F26" i="29" s="1"/>
  <c r="E26" i="24"/>
  <c r="E26" i="29" s="1"/>
  <c r="D26" i="24"/>
  <c r="D26" i="29" s="1"/>
  <c r="C26" i="24"/>
  <c r="C26" i="29" s="1"/>
  <c r="I25" i="24"/>
  <c r="I25" i="29" s="1"/>
  <c r="H25" i="24"/>
  <c r="H25" i="29" s="1"/>
  <c r="G25" i="24"/>
  <c r="G25" i="29" s="1"/>
  <c r="F25" i="24"/>
  <c r="F25" i="29" s="1"/>
  <c r="E25" i="24"/>
  <c r="E25" i="29" s="1"/>
  <c r="D25" i="24"/>
  <c r="D25" i="29" s="1"/>
  <c r="C25" i="24"/>
  <c r="C25" i="29" s="1"/>
  <c r="I24" i="24"/>
  <c r="I24" i="29" s="1"/>
  <c r="H24" i="24"/>
  <c r="H24" i="29" s="1"/>
  <c r="G24" i="24"/>
  <c r="G24" i="29" s="1"/>
  <c r="F24" i="24"/>
  <c r="F24" i="29" s="1"/>
  <c r="E24" i="24"/>
  <c r="E24" i="29" s="1"/>
  <c r="D24" i="24"/>
  <c r="D24" i="29" s="1"/>
  <c r="C24" i="24"/>
  <c r="I23" i="24"/>
  <c r="I23" i="29" s="1"/>
  <c r="H23" i="24"/>
  <c r="H23" i="29" s="1"/>
  <c r="G23" i="24"/>
  <c r="G23" i="29" s="1"/>
  <c r="F23" i="24"/>
  <c r="F23" i="29" s="1"/>
  <c r="E23" i="24"/>
  <c r="E23" i="29" s="1"/>
  <c r="D23" i="24"/>
  <c r="D23" i="29" s="1"/>
  <c r="C23" i="24"/>
  <c r="C23" i="29" s="1"/>
  <c r="I22" i="24"/>
  <c r="I22" i="29" s="1"/>
  <c r="H22" i="24"/>
  <c r="H22" i="29" s="1"/>
  <c r="G22" i="24"/>
  <c r="G22" i="29" s="1"/>
  <c r="F22" i="24"/>
  <c r="F22" i="29" s="1"/>
  <c r="E22" i="24"/>
  <c r="E22" i="29" s="1"/>
  <c r="D22" i="24"/>
  <c r="D22" i="29" s="1"/>
  <c r="C22" i="24"/>
  <c r="C22" i="29" s="1"/>
  <c r="I21" i="24"/>
  <c r="I21" i="29" s="1"/>
  <c r="H21" i="24"/>
  <c r="H21" i="29" s="1"/>
  <c r="G21" i="24"/>
  <c r="G21" i="29" s="1"/>
  <c r="F21" i="24"/>
  <c r="F21" i="29" s="1"/>
  <c r="E21" i="24"/>
  <c r="E21" i="29" s="1"/>
  <c r="D21" i="24"/>
  <c r="D21" i="29" s="1"/>
  <c r="C21" i="24"/>
  <c r="C21" i="29" s="1"/>
  <c r="I20" i="24"/>
  <c r="I20" i="29" s="1"/>
  <c r="H20" i="24"/>
  <c r="H20" i="29" s="1"/>
  <c r="G20" i="24"/>
  <c r="G20" i="29" s="1"/>
  <c r="F20" i="24"/>
  <c r="F20" i="29" s="1"/>
  <c r="E20" i="24"/>
  <c r="E20" i="29" s="1"/>
  <c r="D20" i="24"/>
  <c r="D20" i="29" s="1"/>
  <c r="C20" i="24"/>
  <c r="C20" i="29" s="1"/>
  <c r="I19" i="24"/>
  <c r="I19" i="29" s="1"/>
  <c r="H19" i="24"/>
  <c r="H19" i="29" s="1"/>
  <c r="G19" i="24"/>
  <c r="G19" i="29" s="1"/>
  <c r="F19" i="24"/>
  <c r="F19" i="29" s="1"/>
  <c r="E19" i="24"/>
  <c r="E19" i="29" s="1"/>
  <c r="D19" i="24"/>
  <c r="D19" i="29" s="1"/>
  <c r="C19" i="24"/>
  <c r="C19" i="29" s="1"/>
  <c r="I18" i="24"/>
  <c r="I18" i="29" s="1"/>
  <c r="H18" i="24"/>
  <c r="H18" i="29" s="1"/>
  <c r="G18" i="24"/>
  <c r="G18" i="29" s="1"/>
  <c r="F18" i="24"/>
  <c r="F18" i="29" s="1"/>
  <c r="E18" i="24"/>
  <c r="E18" i="29" s="1"/>
  <c r="D18" i="24"/>
  <c r="D18" i="29" s="1"/>
  <c r="C18" i="24"/>
  <c r="I13" i="24"/>
  <c r="I13" i="29" s="1"/>
  <c r="H13" i="24"/>
  <c r="H13" i="29" s="1"/>
  <c r="G13" i="24"/>
  <c r="G13" i="29" s="1"/>
  <c r="F13" i="24"/>
  <c r="F13" i="29" s="1"/>
  <c r="E13" i="24"/>
  <c r="E13" i="29" s="1"/>
  <c r="D13" i="24"/>
  <c r="D13" i="29" s="1"/>
  <c r="C13" i="24"/>
  <c r="C13" i="29" s="1"/>
  <c r="I12" i="24"/>
  <c r="I12" i="29" s="1"/>
  <c r="H12" i="24"/>
  <c r="H12" i="29" s="1"/>
  <c r="G12" i="24"/>
  <c r="G12" i="29" s="1"/>
  <c r="F12" i="24"/>
  <c r="F12" i="29" s="1"/>
  <c r="E12" i="24"/>
  <c r="E12" i="29" s="1"/>
  <c r="D12" i="24"/>
  <c r="D12" i="29" s="1"/>
  <c r="C12" i="24"/>
  <c r="C12" i="29" s="1"/>
  <c r="I11" i="24"/>
  <c r="I11" i="29" s="1"/>
  <c r="H11" i="24"/>
  <c r="H11" i="29" s="1"/>
  <c r="G11" i="24"/>
  <c r="G11" i="29" s="1"/>
  <c r="F11" i="24"/>
  <c r="F11" i="29" s="1"/>
  <c r="E11" i="24"/>
  <c r="E11" i="29" s="1"/>
  <c r="D11" i="24"/>
  <c r="D11" i="29" s="1"/>
  <c r="C11" i="24"/>
  <c r="C11" i="29" s="1"/>
  <c r="I10" i="24"/>
  <c r="I10" i="29" s="1"/>
  <c r="H10" i="24"/>
  <c r="H10" i="29" s="1"/>
  <c r="G10" i="24"/>
  <c r="G10" i="29" s="1"/>
  <c r="F10" i="24"/>
  <c r="F10" i="29" s="1"/>
  <c r="E10" i="24"/>
  <c r="E10" i="29" s="1"/>
  <c r="D10" i="24"/>
  <c r="D10" i="29" s="1"/>
  <c r="C10" i="24"/>
  <c r="C10" i="29" s="1"/>
  <c r="I9" i="24"/>
  <c r="I9" i="29" s="1"/>
  <c r="H9" i="24"/>
  <c r="H9" i="29" s="1"/>
  <c r="G9" i="24"/>
  <c r="G9" i="29" s="1"/>
  <c r="F9" i="24"/>
  <c r="F9" i="29" s="1"/>
  <c r="E9" i="24"/>
  <c r="E9" i="29" s="1"/>
  <c r="D9" i="24"/>
  <c r="D9" i="29" s="1"/>
  <c r="C9" i="24"/>
  <c r="C9" i="29" s="1"/>
  <c r="I8" i="24"/>
  <c r="I8" i="29" s="1"/>
  <c r="H8" i="24"/>
  <c r="H8" i="29" s="1"/>
  <c r="G8" i="24"/>
  <c r="G8" i="29" s="1"/>
  <c r="F8" i="24"/>
  <c r="F8" i="29" s="1"/>
  <c r="E8" i="24"/>
  <c r="E8" i="29" s="1"/>
  <c r="D8" i="24"/>
  <c r="D8" i="29" s="1"/>
  <c r="C8" i="24"/>
  <c r="C8" i="29" s="1"/>
  <c r="I7" i="24"/>
  <c r="I7" i="29" s="1"/>
  <c r="H7" i="24"/>
  <c r="H7" i="29" s="1"/>
  <c r="G7" i="24"/>
  <c r="G7" i="29" s="1"/>
  <c r="F7" i="24"/>
  <c r="F7" i="29" s="1"/>
  <c r="E7" i="24"/>
  <c r="E7" i="29" s="1"/>
  <c r="D7" i="24"/>
  <c r="D7" i="29" s="1"/>
  <c r="C7" i="24"/>
  <c r="C7" i="29" s="1"/>
  <c r="I6" i="24"/>
  <c r="I6" i="29" s="1"/>
  <c r="H6" i="24"/>
  <c r="H6" i="29" s="1"/>
  <c r="G6" i="24"/>
  <c r="G6" i="29" s="1"/>
  <c r="F6" i="24"/>
  <c r="F6" i="29" s="1"/>
  <c r="E6" i="24"/>
  <c r="E6" i="29" s="1"/>
  <c r="D6" i="24"/>
  <c r="D6" i="29" s="1"/>
  <c r="C6" i="24"/>
  <c r="C6" i="29" s="1"/>
  <c r="I5" i="24"/>
  <c r="I5" i="29" s="1"/>
  <c r="H5" i="24"/>
  <c r="H5" i="29" s="1"/>
  <c r="G5" i="24"/>
  <c r="G5" i="29" s="1"/>
  <c r="F5" i="24"/>
  <c r="F5" i="29" s="1"/>
  <c r="E5" i="24"/>
  <c r="E5" i="29" s="1"/>
  <c r="D5" i="24"/>
  <c r="D5" i="29" s="1"/>
  <c r="C5" i="24"/>
  <c r="C5" i="29" l="1"/>
  <c r="C35" i="24"/>
  <c r="C35" i="29" s="1"/>
  <c r="C29" i="29"/>
  <c r="C39" i="24"/>
  <c r="C39" i="29" s="1"/>
  <c r="C18" i="29"/>
  <c r="C37" i="24"/>
  <c r="C37" i="29" s="1"/>
  <c r="C38" i="24"/>
  <c r="C38" i="29" s="1"/>
  <c r="C24" i="29"/>
  <c r="C33" i="24"/>
  <c r="G33" i="26"/>
  <c r="D33" i="26"/>
  <c r="G33" i="27"/>
  <c r="F33" i="27"/>
  <c r="G32" i="31" l="1"/>
  <c r="F32" i="31"/>
  <c r="D32" i="31"/>
  <c r="C32" i="31"/>
  <c r="B32" i="31"/>
  <c r="A32" i="31"/>
  <c r="G31" i="31"/>
  <c r="F31" i="31"/>
  <c r="D31" i="31"/>
  <c r="C31" i="31"/>
  <c r="B31" i="31"/>
  <c r="A31" i="31"/>
  <c r="G30" i="31"/>
  <c r="F30" i="31"/>
  <c r="D30" i="31"/>
  <c r="C30" i="31"/>
  <c r="B30" i="31"/>
  <c r="A30" i="31"/>
  <c r="G29" i="31"/>
  <c r="F29" i="31"/>
  <c r="D29" i="31"/>
  <c r="C29" i="31"/>
  <c r="B29" i="31"/>
  <c r="A29" i="31"/>
  <c r="G28" i="31"/>
  <c r="F28" i="31"/>
  <c r="D28" i="31"/>
  <c r="C28" i="31"/>
  <c r="B28" i="31"/>
  <c r="A28" i="31"/>
  <c r="G27" i="31"/>
  <c r="F27" i="31"/>
  <c r="D27" i="31"/>
  <c r="C27" i="31"/>
  <c r="B27" i="31"/>
  <c r="A27" i="31"/>
  <c r="G26" i="31"/>
  <c r="F26" i="31"/>
  <c r="D26" i="31"/>
  <c r="C26" i="31"/>
  <c r="B26" i="31"/>
  <c r="A26" i="31"/>
  <c r="G25" i="31"/>
  <c r="F25" i="31"/>
  <c r="D25" i="31"/>
  <c r="C25" i="31"/>
  <c r="B25" i="31"/>
  <c r="A25" i="31"/>
  <c r="G24" i="31"/>
  <c r="F24" i="31"/>
  <c r="D24" i="31"/>
  <c r="C24" i="31"/>
  <c r="B24" i="31"/>
  <c r="A24" i="31"/>
  <c r="G23" i="31"/>
  <c r="F23" i="31"/>
  <c r="D23" i="31"/>
  <c r="C23" i="31"/>
  <c r="B23" i="31"/>
  <c r="A23" i="31"/>
  <c r="G22" i="31"/>
  <c r="F22" i="31"/>
  <c r="D22" i="31"/>
  <c r="C22" i="31"/>
  <c r="B22" i="31"/>
  <c r="A22" i="31"/>
  <c r="G21" i="31"/>
  <c r="F21" i="31"/>
  <c r="D21" i="31"/>
  <c r="C21" i="31"/>
  <c r="B21" i="31"/>
  <c r="A21" i="31"/>
  <c r="G20" i="31"/>
  <c r="F20" i="31"/>
  <c r="D20" i="31"/>
  <c r="C20" i="31"/>
  <c r="B20" i="31"/>
  <c r="A20" i="31"/>
  <c r="G19" i="31"/>
  <c r="F19" i="31"/>
  <c r="D19" i="31"/>
  <c r="C19" i="31"/>
  <c r="B19" i="31"/>
  <c r="A19" i="31"/>
  <c r="G18" i="31"/>
  <c r="F18" i="31"/>
  <c r="D18" i="31"/>
  <c r="C18" i="31"/>
  <c r="B18" i="31"/>
  <c r="A18" i="31"/>
  <c r="G17" i="31"/>
  <c r="F17" i="31"/>
  <c r="D17" i="31"/>
  <c r="C17" i="31"/>
  <c r="B17" i="31"/>
  <c r="A17" i="31"/>
  <c r="G16" i="31"/>
  <c r="F16" i="31"/>
  <c r="D16" i="31"/>
  <c r="C16" i="31"/>
  <c r="B16" i="31"/>
  <c r="A16" i="31"/>
  <c r="G15" i="31"/>
  <c r="F15" i="31"/>
  <c r="D15" i="31"/>
  <c r="C15" i="31"/>
  <c r="B15" i="31"/>
  <c r="A15" i="31"/>
  <c r="G14" i="31"/>
  <c r="F14" i="31"/>
  <c r="D14" i="31"/>
  <c r="C14" i="31"/>
  <c r="B14" i="31"/>
  <c r="A14" i="31"/>
  <c r="G13" i="31"/>
  <c r="F13" i="31"/>
  <c r="D13" i="31"/>
  <c r="C13" i="31"/>
  <c r="B13" i="31"/>
  <c r="A13" i="31"/>
  <c r="G12" i="31"/>
  <c r="F12" i="31"/>
  <c r="D12" i="31"/>
  <c r="C12" i="31"/>
  <c r="B12" i="31"/>
  <c r="A12" i="31"/>
  <c r="G11" i="31"/>
  <c r="F11" i="31"/>
  <c r="D11" i="31"/>
  <c r="C11" i="31"/>
  <c r="B11" i="31"/>
  <c r="A11" i="31"/>
  <c r="G10" i="31"/>
  <c r="F10" i="31"/>
  <c r="D10" i="31"/>
  <c r="C10" i="31"/>
  <c r="B10" i="31"/>
  <c r="A10" i="31"/>
  <c r="G9" i="31"/>
  <c r="F9" i="31"/>
  <c r="D9" i="31"/>
  <c r="C9" i="31"/>
  <c r="B9" i="31"/>
  <c r="A9" i="31"/>
  <c r="G8" i="31"/>
  <c r="F8" i="31"/>
  <c r="D8" i="31"/>
  <c r="C8" i="31"/>
  <c r="B8" i="31"/>
  <c r="A8" i="31"/>
  <c r="G7" i="31"/>
  <c r="F7" i="31"/>
  <c r="D7" i="31"/>
  <c r="C7" i="31"/>
  <c r="B7" i="31"/>
  <c r="A7" i="31"/>
  <c r="G6" i="31"/>
  <c r="F6" i="31"/>
  <c r="D6" i="31"/>
  <c r="C6" i="31"/>
  <c r="B6" i="31"/>
  <c r="A6" i="31"/>
  <c r="E32" i="26"/>
  <c r="I32" i="26" s="1"/>
  <c r="D33" i="7" s="1"/>
  <c r="B32" i="26"/>
  <c r="A32" i="26"/>
  <c r="E31" i="26"/>
  <c r="I31" i="26" s="1"/>
  <c r="D32" i="7" s="1"/>
  <c r="B31" i="26"/>
  <c r="A31" i="26"/>
  <c r="E30" i="26"/>
  <c r="I30" i="26" s="1"/>
  <c r="D31" i="7" s="1"/>
  <c r="B30" i="26"/>
  <c r="A30" i="26"/>
  <c r="E29" i="26"/>
  <c r="B29" i="26"/>
  <c r="A29" i="26"/>
  <c r="E28" i="26"/>
  <c r="I28" i="26" s="1"/>
  <c r="D29" i="7" s="1"/>
  <c r="B28" i="26"/>
  <c r="A28" i="26"/>
  <c r="E27" i="26"/>
  <c r="I27" i="26" s="1"/>
  <c r="D28" i="7" s="1"/>
  <c r="B27" i="26"/>
  <c r="A27" i="26"/>
  <c r="E26" i="26"/>
  <c r="I26" i="26" s="1"/>
  <c r="D27" i="7" s="1"/>
  <c r="B26" i="26"/>
  <c r="A26" i="26"/>
  <c r="E25" i="26"/>
  <c r="I25" i="26" s="1"/>
  <c r="D26" i="7" s="1"/>
  <c r="B25" i="26"/>
  <c r="A25" i="26"/>
  <c r="E24" i="26"/>
  <c r="B24" i="26"/>
  <c r="A24" i="26"/>
  <c r="E23" i="26"/>
  <c r="I23" i="26" s="1"/>
  <c r="D24" i="7" s="1"/>
  <c r="B23" i="26"/>
  <c r="A23" i="26"/>
  <c r="E22" i="26"/>
  <c r="I22" i="26" s="1"/>
  <c r="D23" i="7" s="1"/>
  <c r="B22" i="26"/>
  <c r="A22" i="26"/>
  <c r="E21" i="26"/>
  <c r="I21" i="26" s="1"/>
  <c r="D22" i="7" s="1"/>
  <c r="B21" i="26"/>
  <c r="A21" i="26"/>
  <c r="E20" i="26"/>
  <c r="I20" i="26" s="1"/>
  <c r="D21" i="7" s="1"/>
  <c r="B20" i="26"/>
  <c r="A20" i="26"/>
  <c r="E19" i="26"/>
  <c r="I19" i="26" s="1"/>
  <c r="D20" i="7" s="1"/>
  <c r="B19" i="26"/>
  <c r="A19" i="26"/>
  <c r="E18" i="26"/>
  <c r="B18" i="26"/>
  <c r="A18" i="26"/>
  <c r="E17" i="26"/>
  <c r="I17" i="26" s="1"/>
  <c r="D18" i="7" s="1"/>
  <c r="B17" i="26"/>
  <c r="A17" i="26"/>
  <c r="E16" i="26"/>
  <c r="I16" i="26" s="1"/>
  <c r="D17" i="7" s="1"/>
  <c r="B16" i="26"/>
  <c r="A16" i="26"/>
  <c r="E15" i="26"/>
  <c r="I15" i="26" s="1"/>
  <c r="D16" i="7" s="1"/>
  <c r="B15" i="26"/>
  <c r="A15" i="26"/>
  <c r="E14" i="26"/>
  <c r="B14" i="26"/>
  <c r="A14" i="26"/>
  <c r="E13" i="26"/>
  <c r="I13" i="26" s="1"/>
  <c r="D14" i="7" s="1"/>
  <c r="B13" i="26"/>
  <c r="A13" i="26"/>
  <c r="E12" i="26"/>
  <c r="I12" i="26" s="1"/>
  <c r="D13" i="7" s="1"/>
  <c r="B12" i="26"/>
  <c r="A12" i="26"/>
  <c r="E11" i="26"/>
  <c r="I11" i="26" s="1"/>
  <c r="D12" i="7" s="1"/>
  <c r="B11" i="26"/>
  <c r="A11" i="26"/>
  <c r="E10" i="26"/>
  <c r="I10" i="26" s="1"/>
  <c r="D11" i="7" s="1"/>
  <c r="B10" i="26"/>
  <c r="A10" i="26"/>
  <c r="E9" i="26"/>
  <c r="I9" i="26" s="1"/>
  <c r="D10" i="7" s="1"/>
  <c r="B9" i="26"/>
  <c r="A9" i="26"/>
  <c r="E8" i="26"/>
  <c r="I8" i="26" s="1"/>
  <c r="D9" i="7" s="1"/>
  <c r="B8" i="26"/>
  <c r="A8" i="26"/>
  <c r="E7" i="26"/>
  <c r="I7" i="26" s="1"/>
  <c r="D8" i="7" s="1"/>
  <c r="B7" i="26"/>
  <c r="A7" i="26"/>
  <c r="E6" i="26"/>
  <c r="I6" i="26" s="1"/>
  <c r="D7" i="7" s="1"/>
  <c r="B6" i="26"/>
  <c r="A6" i="26"/>
  <c r="E32" i="27"/>
  <c r="I32" i="27" s="1"/>
  <c r="C33" i="7" s="1"/>
  <c r="B32" i="27"/>
  <c r="A32" i="27"/>
  <c r="E31" i="27"/>
  <c r="I31" i="27" s="1"/>
  <c r="C32" i="7" s="1"/>
  <c r="B31" i="27"/>
  <c r="A31" i="27"/>
  <c r="E30" i="27"/>
  <c r="I30" i="27" s="1"/>
  <c r="C31" i="7" s="1"/>
  <c r="B30" i="27"/>
  <c r="A30" i="27"/>
  <c r="E29" i="27"/>
  <c r="B29" i="27"/>
  <c r="A29" i="27"/>
  <c r="E28" i="27"/>
  <c r="I28" i="27" s="1"/>
  <c r="C29" i="7" s="1"/>
  <c r="B28" i="27"/>
  <c r="A28" i="27"/>
  <c r="E27" i="27"/>
  <c r="I27" i="27" s="1"/>
  <c r="C28" i="7" s="1"/>
  <c r="B27" i="27"/>
  <c r="A27" i="27"/>
  <c r="E26" i="27"/>
  <c r="I26" i="27" s="1"/>
  <c r="C27" i="7" s="1"/>
  <c r="B26" i="27"/>
  <c r="A26" i="27"/>
  <c r="E25" i="27"/>
  <c r="I25" i="27" s="1"/>
  <c r="C26" i="7" s="1"/>
  <c r="B25" i="27"/>
  <c r="A25" i="27"/>
  <c r="E24" i="27"/>
  <c r="B24" i="27"/>
  <c r="A24" i="27"/>
  <c r="E23" i="27"/>
  <c r="I23" i="27" s="1"/>
  <c r="C24" i="7" s="1"/>
  <c r="B23" i="27"/>
  <c r="A23" i="27"/>
  <c r="E22" i="27"/>
  <c r="I22" i="27" s="1"/>
  <c r="C23" i="7" s="1"/>
  <c r="B22" i="27"/>
  <c r="A22" i="27"/>
  <c r="E21" i="27"/>
  <c r="I21" i="27" s="1"/>
  <c r="C22" i="7" s="1"/>
  <c r="B21" i="27"/>
  <c r="A21" i="27"/>
  <c r="E20" i="27"/>
  <c r="I20" i="27" s="1"/>
  <c r="C21" i="7" s="1"/>
  <c r="B20" i="27"/>
  <c r="A20" i="27"/>
  <c r="E19" i="27"/>
  <c r="I19" i="27" s="1"/>
  <c r="C20" i="7" s="1"/>
  <c r="B19" i="27"/>
  <c r="A19" i="27"/>
  <c r="E18" i="27"/>
  <c r="B18" i="27"/>
  <c r="A18" i="27"/>
  <c r="E17" i="27"/>
  <c r="I17" i="27" s="1"/>
  <c r="C18" i="7" s="1"/>
  <c r="B17" i="27"/>
  <c r="A17" i="27"/>
  <c r="E16" i="27"/>
  <c r="I16" i="27" s="1"/>
  <c r="C17" i="7" s="1"/>
  <c r="B16" i="27"/>
  <c r="A16" i="27"/>
  <c r="E15" i="27"/>
  <c r="I15" i="27" s="1"/>
  <c r="C16" i="7" s="1"/>
  <c r="B15" i="27"/>
  <c r="A15" i="27"/>
  <c r="E14" i="27"/>
  <c r="B14" i="27"/>
  <c r="A14" i="27"/>
  <c r="E13" i="27"/>
  <c r="I13" i="27" s="1"/>
  <c r="C14" i="7" s="1"/>
  <c r="B13" i="27"/>
  <c r="A13" i="27"/>
  <c r="E12" i="27"/>
  <c r="I12" i="27" s="1"/>
  <c r="C13" i="7" s="1"/>
  <c r="B12" i="27"/>
  <c r="A12" i="27"/>
  <c r="E11" i="27"/>
  <c r="I11" i="27" s="1"/>
  <c r="C12" i="7" s="1"/>
  <c r="B11" i="27"/>
  <c r="A11" i="27"/>
  <c r="E10" i="27"/>
  <c r="I10" i="27" s="1"/>
  <c r="C11" i="7" s="1"/>
  <c r="B10" i="27"/>
  <c r="A10" i="27"/>
  <c r="E9" i="27"/>
  <c r="I9" i="27" s="1"/>
  <c r="C10" i="7" s="1"/>
  <c r="B9" i="27"/>
  <c r="A9" i="27"/>
  <c r="E8" i="27"/>
  <c r="I8" i="27" s="1"/>
  <c r="C9" i="7" s="1"/>
  <c r="B8" i="27"/>
  <c r="A8" i="27"/>
  <c r="E7" i="27"/>
  <c r="I7" i="27" s="1"/>
  <c r="C8" i="7" s="1"/>
  <c r="B7" i="27"/>
  <c r="A7" i="27"/>
  <c r="E6" i="27"/>
  <c r="I6" i="27" s="1"/>
  <c r="C7" i="7" s="1"/>
  <c r="B6" i="27"/>
  <c r="A6" i="27"/>
  <c r="F32" i="30"/>
  <c r="D32" i="30"/>
  <c r="B32" i="30"/>
  <c r="A32" i="30"/>
  <c r="F31" i="30"/>
  <c r="D31" i="30"/>
  <c r="B31" i="30"/>
  <c r="A31" i="30"/>
  <c r="F30" i="30"/>
  <c r="D30" i="30"/>
  <c r="B30" i="30"/>
  <c r="A30" i="30"/>
  <c r="F29" i="30"/>
  <c r="D29" i="30"/>
  <c r="B29" i="30"/>
  <c r="A29" i="30"/>
  <c r="F28" i="30"/>
  <c r="D28" i="30"/>
  <c r="B28" i="30"/>
  <c r="A28" i="30"/>
  <c r="F27" i="30"/>
  <c r="D27" i="30"/>
  <c r="B27" i="30"/>
  <c r="A27" i="30"/>
  <c r="F26" i="30"/>
  <c r="D26" i="30"/>
  <c r="B26" i="30"/>
  <c r="A26" i="30"/>
  <c r="F25" i="30"/>
  <c r="D25" i="30"/>
  <c r="B25" i="30"/>
  <c r="A25" i="30"/>
  <c r="F24" i="30"/>
  <c r="D24" i="30"/>
  <c r="B24" i="30"/>
  <c r="A24" i="30"/>
  <c r="F23" i="30"/>
  <c r="D23" i="30"/>
  <c r="B23" i="30"/>
  <c r="A23" i="30"/>
  <c r="F22" i="30"/>
  <c r="D22" i="30"/>
  <c r="B22" i="30"/>
  <c r="A22" i="30"/>
  <c r="F21" i="30"/>
  <c r="D21" i="30"/>
  <c r="B21" i="30"/>
  <c r="A21" i="30"/>
  <c r="F20" i="30"/>
  <c r="D20" i="30"/>
  <c r="B20" i="30"/>
  <c r="A20" i="30"/>
  <c r="F19" i="30"/>
  <c r="D19" i="30"/>
  <c r="B19" i="30"/>
  <c r="A19" i="30"/>
  <c r="F18" i="30"/>
  <c r="D18" i="30"/>
  <c r="B18" i="30"/>
  <c r="A18" i="30"/>
  <c r="F17" i="30"/>
  <c r="D17" i="30"/>
  <c r="B17" i="30"/>
  <c r="A17" i="30"/>
  <c r="F16" i="30"/>
  <c r="D16" i="30"/>
  <c r="B16" i="30"/>
  <c r="A16" i="30"/>
  <c r="F15" i="30"/>
  <c r="D15" i="30"/>
  <c r="B15" i="30"/>
  <c r="A15" i="30"/>
  <c r="F14" i="30"/>
  <c r="D14" i="30"/>
  <c r="B14" i="30"/>
  <c r="A14" i="30"/>
  <c r="F13" i="30"/>
  <c r="D13" i="30"/>
  <c r="B13" i="30"/>
  <c r="A13" i="30"/>
  <c r="F12" i="30"/>
  <c r="D12" i="30"/>
  <c r="B12" i="30"/>
  <c r="A12" i="30"/>
  <c r="F11" i="30"/>
  <c r="D11" i="30"/>
  <c r="B11" i="30"/>
  <c r="A11" i="30"/>
  <c r="F10" i="30"/>
  <c r="D10" i="30"/>
  <c r="B10" i="30"/>
  <c r="A10" i="30"/>
  <c r="F9" i="30"/>
  <c r="D9" i="30"/>
  <c r="B9" i="30"/>
  <c r="A9" i="30"/>
  <c r="F8" i="30"/>
  <c r="D8" i="30"/>
  <c r="B8" i="30"/>
  <c r="A8" i="30"/>
  <c r="F7" i="30"/>
  <c r="D7" i="30"/>
  <c r="B7" i="30"/>
  <c r="A7" i="30"/>
  <c r="F6" i="30"/>
  <c r="D6" i="30"/>
  <c r="B6" i="30"/>
  <c r="A6" i="30"/>
  <c r="F39" i="25"/>
  <c r="D39" i="25"/>
  <c r="F38" i="25"/>
  <c r="D38" i="25"/>
  <c r="F37" i="25"/>
  <c r="D37" i="25"/>
  <c r="F36" i="25"/>
  <c r="D36" i="25"/>
  <c r="F35" i="25"/>
  <c r="D35" i="25"/>
  <c r="B32" i="25"/>
  <c r="A32" i="25"/>
  <c r="B31" i="25"/>
  <c r="A31" i="25"/>
  <c r="B30" i="25"/>
  <c r="A30" i="25"/>
  <c r="B29" i="25"/>
  <c r="A29" i="25"/>
  <c r="B28" i="25"/>
  <c r="A28" i="25"/>
  <c r="B27" i="25"/>
  <c r="A27" i="25"/>
  <c r="B26" i="25"/>
  <c r="A26" i="25"/>
  <c r="B25" i="25"/>
  <c r="A25" i="25"/>
  <c r="B24" i="25"/>
  <c r="A24" i="25"/>
  <c r="B23" i="25"/>
  <c r="A23" i="25"/>
  <c r="B22" i="25"/>
  <c r="A22" i="25"/>
  <c r="B21" i="25"/>
  <c r="A21" i="25"/>
  <c r="B20" i="25"/>
  <c r="A20" i="25"/>
  <c r="B19" i="25"/>
  <c r="A19" i="25"/>
  <c r="B18" i="25"/>
  <c r="A18" i="25"/>
  <c r="B17" i="25"/>
  <c r="A17" i="25"/>
  <c r="B16" i="25"/>
  <c r="A16" i="25"/>
  <c r="B15" i="25"/>
  <c r="A15" i="25"/>
  <c r="B14" i="25"/>
  <c r="A14" i="25"/>
  <c r="B13" i="25"/>
  <c r="A13" i="25"/>
  <c r="B12" i="25"/>
  <c r="A12" i="25"/>
  <c r="B11" i="25"/>
  <c r="A11" i="25"/>
  <c r="B10" i="25"/>
  <c r="A10" i="25"/>
  <c r="B9" i="25"/>
  <c r="A9" i="25"/>
  <c r="B8" i="25"/>
  <c r="A8" i="25"/>
  <c r="B7" i="25"/>
  <c r="A7" i="25"/>
  <c r="B6" i="25"/>
  <c r="A6" i="25"/>
  <c r="B32" i="29"/>
  <c r="A32" i="29"/>
  <c r="B31" i="29"/>
  <c r="A31" i="29"/>
  <c r="B30" i="29"/>
  <c r="A30" i="29"/>
  <c r="B29" i="29"/>
  <c r="A29" i="29"/>
  <c r="B28" i="29"/>
  <c r="A28" i="29"/>
  <c r="B27" i="29"/>
  <c r="A27" i="29"/>
  <c r="B26" i="29"/>
  <c r="A26" i="29"/>
  <c r="B25" i="29"/>
  <c r="A25" i="29"/>
  <c r="B24" i="29"/>
  <c r="A24" i="29"/>
  <c r="B23" i="29"/>
  <c r="A23" i="29"/>
  <c r="B22" i="29"/>
  <c r="A22" i="29"/>
  <c r="B21" i="29"/>
  <c r="A21" i="29"/>
  <c r="B20" i="29"/>
  <c r="A20" i="29"/>
  <c r="B19" i="29"/>
  <c r="A19" i="29"/>
  <c r="B18" i="29"/>
  <c r="A18" i="29"/>
  <c r="B17" i="29"/>
  <c r="A17" i="29"/>
  <c r="B16" i="29"/>
  <c r="A16" i="29"/>
  <c r="B15" i="29"/>
  <c r="A15" i="29"/>
  <c r="B14" i="29"/>
  <c r="A14" i="29"/>
  <c r="B13" i="29"/>
  <c r="A13" i="29"/>
  <c r="B12" i="29"/>
  <c r="A12" i="29"/>
  <c r="B11" i="29"/>
  <c r="A11" i="29"/>
  <c r="B10" i="29"/>
  <c r="A10" i="29"/>
  <c r="B9" i="29"/>
  <c r="A9" i="29"/>
  <c r="B8" i="29"/>
  <c r="A8" i="29"/>
  <c r="B7" i="29"/>
  <c r="A7" i="29"/>
  <c r="B6" i="29"/>
  <c r="A6" i="29"/>
  <c r="B32" i="23"/>
  <c r="A32" i="23"/>
  <c r="B31" i="23"/>
  <c r="A31" i="23"/>
  <c r="B30" i="23"/>
  <c r="A30" i="23"/>
  <c r="B29" i="23"/>
  <c r="A29" i="23"/>
  <c r="B28" i="23"/>
  <c r="A28" i="23"/>
  <c r="B27" i="23"/>
  <c r="A27" i="23"/>
  <c r="B26" i="23"/>
  <c r="A26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B19" i="23"/>
  <c r="A19" i="23"/>
  <c r="B18" i="23"/>
  <c r="A18" i="23"/>
  <c r="B17" i="23"/>
  <c r="A17" i="23"/>
  <c r="B16" i="23"/>
  <c r="A16" i="23"/>
  <c r="B15" i="23"/>
  <c r="A15" i="23"/>
  <c r="B14" i="23"/>
  <c r="A14" i="23"/>
  <c r="B13" i="23"/>
  <c r="A13" i="23"/>
  <c r="B12" i="23"/>
  <c r="A12" i="23"/>
  <c r="B11" i="23"/>
  <c r="A11" i="23"/>
  <c r="B10" i="23"/>
  <c r="A10" i="23"/>
  <c r="B9" i="23"/>
  <c r="A9" i="23"/>
  <c r="B8" i="23"/>
  <c r="A8" i="23"/>
  <c r="B7" i="23"/>
  <c r="A7" i="23"/>
  <c r="B6" i="23"/>
  <c r="A6" i="23"/>
  <c r="J32" i="23"/>
  <c r="C32" i="5" s="1"/>
  <c r="E32" i="5" s="1"/>
  <c r="G32" i="5" s="1"/>
  <c r="F33" i="7" s="1"/>
  <c r="J31" i="23"/>
  <c r="C31" i="5" s="1"/>
  <c r="E31" i="5" s="1"/>
  <c r="G31" i="5" s="1"/>
  <c r="F32" i="7" s="1"/>
  <c r="J30" i="23"/>
  <c r="C30" i="5" s="1"/>
  <c r="E30" i="5" s="1"/>
  <c r="G30" i="5" s="1"/>
  <c r="F31" i="7" s="1"/>
  <c r="J29" i="23"/>
  <c r="J28" i="23"/>
  <c r="C28" i="5" s="1"/>
  <c r="E28" i="5" s="1"/>
  <c r="G28" i="5" s="1"/>
  <c r="F29" i="7" s="1"/>
  <c r="J27" i="23"/>
  <c r="C27" i="5" s="1"/>
  <c r="E27" i="5" s="1"/>
  <c r="G27" i="5" s="1"/>
  <c r="F28" i="7" s="1"/>
  <c r="J26" i="23"/>
  <c r="C26" i="5" s="1"/>
  <c r="E26" i="5" s="1"/>
  <c r="G26" i="5" s="1"/>
  <c r="F27" i="7" s="1"/>
  <c r="J25" i="23"/>
  <c r="C25" i="5" s="1"/>
  <c r="E25" i="5" s="1"/>
  <c r="G25" i="5" s="1"/>
  <c r="F26" i="7" s="1"/>
  <c r="J24" i="23"/>
  <c r="J23" i="23"/>
  <c r="C23" i="5" s="1"/>
  <c r="E23" i="5" s="1"/>
  <c r="G23" i="5" s="1"/>
  <c r="F24" i="7" s="1"/>
  <c r="J22" i="23"/>
  <c r="C22" i="5" s="1"/>
  <c r="E22" i="5" s="1"/>
  <c r="G22" i="5" s="1"/>
  <c r="F23" i="7" s="1"/>
  <c r="J21" i="23"/>
  <c r="C21" i="5" s="1"/>
  <c r="E21" i="5" s="1"/>
  <c r="G21" i="5" s="1"/>
  <c r="F22" i="7" s="1"/>
  <c r="J20" i="23"/>
  <c r="C20" i="5" s="1"/>
  <c r="E20" i="5" s="1"/>
  <c r="G20" i="5" s="1"/>
  <c r="F21" i="7" s="1"/>
  <c r="J19" i="23"/>
  <c r="C19" i="5" s="1"/>
  <c r="E19" i="5" s="1"/>
  <c r="G19" i="5" s="1"/>
  <c r="F20" i="7" s="1"/>
  <c r="J18" i="23"/>
  <c r="C18" i="5" s="1"/>
  <c r="J17" i="23"/>
  <c r="C17" i="5" s="1"/>
  <c r="E17" i="5" s="1"/>
  <c r="G17" i="5" s="1"/>
  <c r="F18" i="7" s="1"/>
  <c r="J16" i="23"/>
  <c r="C16" i="5" s="1"/>
  <c r="E16" i="5" s="1"/>
  <c r="G16" i="5" s="1"/>
  <c r="F17" i="7" s="1"/>
  <c r="J15" i="23"/>
  <c r="C15" i="5" s="1"/>
  <c r="E15" i="5" s="1"/>
  <c r="G15" i="5" s="1"/>
  <c r="F16" i="7" s="1"/>
  <c r="J14" i="23"/>
  <c r="C14" i="5" s="1"/>
  <c r="J13" i="23"/>
  <c r="C13" i="5" s="1"/>
  <c r="E13" i="5" s="1"/>
  <c r="G13" i="5" s="1"/>
  <c r="F14" i="7" s="1"/>
  <c r="J12" i="23"/>
  <c r="C12" i="5" s="1"/>
  <c r="E12" i="5" s="1"/>
  <c r="G12" i="5" s="1"/>
  <c r="F13" i="7" s="1"/>
  <c r="J11" i="23"/>
  <c r="C11" i="5" s="1"/>
  <c r="E11" i="5" s="1"/>
  <c r="G11" i="5" s="1"/>
  <c r="F12" i="7" s="1"/>
  <c r="J10" i="23"/>
  <c r="C10" i="5" s="1"/>
  <c r="E10" i="5" s="1"/>
  <c r="G10" i="5" s="1"/>
  <c r="F11" i="7" s="1"/>
  <c r="J9" i="23"/>
  <c r="C9" i="5" s="1"/>
  <c r="E9" i="5" s="1"/>
  <c r="G9" i="5" s="1"/>
  <c r="F10" i="7" s="1"/>
  <c r="J8" i="23"/>
  <c r="C8" i="5" s="1"/>
  <c r="E8" i="5" s="1"/>
  <c r="G8" i="5" s="1"/>
  <c r="F9" i="7" s="1"/>
  <c r="J7" i="23"/>
  <c r="C7" i="5" s="1"/>
  <c r="E7" i="5" s="1"/>
  <c r="G7" i="5" s="1"/>
  <c r="F8" i="7" s="1"/>
  <c r="J6" i="23"/>
  <c r="C6" i="5" s="1"/>
  <c r="E6" i="5" s="1"/>
  <c r="G6" i="5" s="1"/>
  <c r="F7" i="7" s="1"/>
  <c r="J32" i="24"/>
  <c r="J31" i="24"/>
  <c r="J30" i="24"/>
  <c r="J29" i="24"/>
  <c r="J28" i="24"/>
  <c r="J27" i="24"/>
  <c r="J26" i="24"/>
  <c r="J25" i="24"/>
  <c r="J24" i="24"/>
  <c r="J23" i="24"/>
  <c r="J22" i="24"/>
  <c r="J21" i="24"/>
  <c r="J20" i="24"/>
  <c r="J19" i="24"/>
  <c r="J13" i="24"/>
  <c r="J12" i="24"/>
  <c r="J11" i="24"/>
  <c r="J10" i="24"/>
  <c r="J9" i="24"/>
  <c r="J8" i="24"/>
  <c r="J7" i="24"/>
  <c r="J6" i="24"/>
  <c r="J18" i="24"/>
  <c r="B32" i="24"/>
  <c r="A32" i="24"/>
  <c r="B31" i="24"/>
  <c r="A31" i="24"/>
  <c r="B30" i="24"/>
  <c r="A30" i="24"/>
  <c r="B29" i="24"/>
  <c r="A29" i="24"/>
  <c r="B28" i="24"/>
  <c r="A28" i="24"/>
  <c r="B27" i="24"/>
  <c r="A27" i="24"/>
  <c r="B26" i="24"/>
  <c r="A26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B17" i="24"/>
  <c r="A17" i="24"/>
  <c r="B16" i="24"/>
  <c r="A16" i="24"/>
  <c r="B15" i="24"/>
  <c r="A15" i="24"/>
  <c r="B14" i="24"/>
  <c r="A14" i="24"/>
  <c r="B13" i="24"/>
  <c r="A13" i="24"/>
  <c r="B12" i="24"/>
  <c r="A12" i="24"/>
  <c r="B11" i="24"/>
  <c r="A11" i="24"/>
  <c r="B10" i="24"/>
  <c r="A10" i="24"/>
  <c r="B9" i="24"/>
  <c r="A9" i="24"/>
  <c r="B8" i="24"/>
  <c r="A8" i="24"/>
  <c r="B7" i="24"/>
  <c r="A7" i="24"/>
  <c r="B6" i="24"/>
  <c r="A6" i="24"/>
  <c r="A5" i="23"/>
  <c r="B5" i="23"/>
  <c r="B5" i="24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3" i="32"/>
  <c r="J12" i="32"/>
  <c r="J11" i="32"/>
  <c r="J10" i="32"/>
  <c r="J9" i="32"/>
  <c r="J8" i="32"/>
  <c r="J7" i="32"/>
  <c r="J6" i="32"/>
  <c r="J5" i="32"/>
  <c r="I39" i="32"/>
  <c r="H39" i="32"/>
  <c r="G39" i="32"/>
  <c r="F39" i="32"/>
  <c r="E39" i="32"/>
  <c r="D39" i="32"/>
  <c r="I38" i="32"/>
  <c r="H38" i="32"/>
  <c r="G38" i="32"/>
  <c r="F38" i="32"/>
  <c r="E38" i="32"/>
  <c r="D38" i="32"/>
  <c r="I37" i="32"/>
  <c r="H37" i="32"/>
  <c r="G37" i="32"/>
  <c r="F37" i="32"/>
  <c r="E37" i="32"/>
  <c r="D37" i="32"/>
  <c r="I35" i="32"/>
  <c r="H35" i="32"/>
  <c r="G35" i="32"/>
  <c r="F35" i="32"/>
  <c r="E35" i="32"/>
  <c r="D35" i="32"/>
  <c r="C39" i="32"/>
  <c r="C38" i="32"/>
  <c r="E40" i="32" l="1"/>
  <c r="I40" i="32"/>
  <c r="J33" i="32"/>
  <c r="J38" i="23"/>
  <c r="C24" i="5"/>
  <c r="I29" i="27"/>
  <c r="E39" i="27"/>
  <c r="G7" i="7"/>
  <c r="G11" i="7"/>
  <c r="I14" i="26"/>
  <c r="E36" i="26"/>
  <c r="I18" i="26"/>
  <c r="E37" i="26"/>
  <c r="G23" i="7"/>
  <c r="G27" i="7"/>
  <c r="G31" i="7"/>
  <c r="G40" i="32"/>
  <c r="J39" i="23"/>
  <c r="C29" i="5"/>
  <c r="I24" i="27"/>
  <c r="E38" i="27"/>
  <c r="G10" i="7"/>
  <c r="G14" i="7"/>
  <c r="G18" i="7"/>
  <c r="G22" i="7"/>
  <c r="G26" i="7"/>
  <c r="I29" i="26"/>
  <c r="E39" i="26"/>
  <c r="E14" i="5"/>
  <c r="C36" i="5"/>
  <c r="E18" i="5"/>
  <c r="C37" i="5"/>
  <c r="G9" i="7"/>
  <c r="G13" i="7"/>
  <c r="G17" i="7"/>
  <c r="G21" i="7"/>
  <c r="I24" i="26"/>
  <c r="E38" i="26"/>
  <c r="G29" i="7"/>
  <c r="G33" i="7"/>
  <c r="I14" i="27"/>
  <c r="H14" i="31" s="1"/>
  <c r="E36" i="27"/>
  <c r="I18" i="27"/>
  <c r="E37" i="27"/>
  <c r="G8" i="7"/>
  <c r="G12" i="7"/>
  <c r="G16" i="7"/>
  <c r="G20" i="7"/>
  <c r="G24" i="7"/>
  <c r="G28" i="7"/>
  <c r="G32" i="7"/>
  <c r="C6" i="25"/>
  <c r="E6" i="25" s="1"/>
  <c r="G6" i="25" s="1"/>
  <c r="E7" i="7" s="1"/>
  <c r="I7" i="7" s="1"/>
  <c r="J6" i="29"/>
  <c r="C10" i="25"/>
  <c r="E10" i="25" s="1"/>
  <c r="G10" i="25" s="1"/>
  <c r="E11" i="7" s="1"/>
  <c r="I11" i="7" s="1"/>
  <c r="J10" i="29"/>
  <c r="C12" i="25"/>
  <c r="E12" i="25" s="1"/>
  <c r="G12" i="25" s="1"/>
  <c r="E13" i="7" s="1"/>
  <c r="H13" i="7" s="1"/>
  <c r="J12" i="29"/>
  <c r="C21" i="25"/>
  <c r="E21" i="25" s="1"/>
  <c r="G21" i="25" s="1"/>
  <c r="E22" i="7" s="1"/>
  <c r="I22" i="7" s="1"/>
  <c r="J21" i="29"/>
  <c r="C23" i="25"/>
  <c r="E23" i="25" s="1"/>
  <c r="G23" i="25" s="1"/>
  <c r="E24" i="7" s="1"/>
  <c r="I24" i="7" s="1"/>
  <c r="J23" i="29"/>
  <c r="C27" i="25"/>
  <c r="E27" i="25" s="1"/>
  <c r="G27" i="25" s="1"/>
  <c r="E28" i="7" s="1"/>
  <c r="H28" i="7" s="1"/>
  <c r="J27" i="29"/>
  <c r="C31" i="25"/>
  <c r="E31" i="25" s="1"/>
  <c r="G31" i="25" s="1"/>
  <c r="E32" i="7" s="1"/>
  <c r="H32" i="7" s="1"/>
  <c r="J31" i="29"/>
  <c r="C18" i="25"/>
  <c r="C18" i="30" s="1"/>
  <c r="J18" i="29"/>
  <c r="C7" i="25"/>
  <c r="E7" i="25" s="1"/>
  <c r="G7" i="25" s="1"/>
  <c r="E8" i="7" s="1"/>
  <c r="I8" i="7" s="1"/>
  <c r="J7" i="29"/>
  <c r="C9" i="25"/>
  <c r="E9" i="25" s="1"/>
  <c r="G9" i="25" s="1"/>
  <c r="E10" i="7" s="1"/>
  <c r="I10" i="7" s="1"/>
  <c r="J9" i="29"/>
  <c r="C11" i="25"/>
  <c r="E11" i="25" s="1"/>
  <c r="G11" i="25" s="1"/>
  <c r="E12" i="7" s="1"/>
  <c r="I12" i="7" s="1"/>
  <c r="J11" i="29"/>
  <c r="C13" i="25"/>
  <c r="E13" i="25" s="1"/>
  <c r="G13" i="25" s="1"/>
  <c r="E14" i="7" s="1"/>
  <c r="I14" i="7" s="1"/>
  <c r="J13" i="29"/>
  <c r="C20" i="25"/>
  <c r="E20" i="25" s="1"/>
  <c r="G20" i="25" s="1"/>
  <c r="E21" i="7" s="1"/>
  <c r="H21" i="7" s="1"/>
  <c r="J20" i="29"/>
  <c r="C22" i="25"/>
  <c r="E22" i="25" s="1"/>
  <c r="G22" i="25" s="1"/>
  <c r="E23" i="7" s="1"/>
  <c r="H23" i="7" s="1"/>
  <c r="J22" i="29"/>
  <c r="C24" i="25"/>
  <c r="E24" i="25" s="1"/>
  <c r="G24" i="25" s="1"/>
  <c r="E25" i="7" s="1"/>
  <c r="J24" i="29"/>
  <c r="C26" i="25"/>
  <c r="E26" i="25" s="1"/>
  <c r="G26" i="25" s="1"/>
  <c r="E27" i="7" s="1"/>
  <c r="H27" i="7" s="1"/>
  <c r="J26" i="29"/>
  <c r="C28" i="25"/>
  <c r="E28" i="25" s="1"/>
  <c r="G28" i="25" s="1"/>
  <c r="E29" i="7" s="1"/>
  <c r="I29" i="7" s="1"/>
  <c r="J28" i="29"/>
  <c r="C30" i="25"/>
  <c r="E30" i="25" s="1"/>
  <c r="G30" i="25" s="1"/>
  <c r="E31" i="7" s="1"/>
  <c r="H31" i="7" s="1"/>
  <c r="J30" i="29"/>
  <c r="C32" i="25"/>
  <c r="E32" i="25" s="1"/>
  <c r="G32" i="25" s="1"/>
  <c r="E33" i="7" s="1"/>
  <c r="I33" i="7" s="1"/>
  <c r="J32" i="29"/>
  <c r="C8" i="25"/>
  <c r="E8" i="25" s="1"/>
  <c r="G8" i="25" s="1"/>
  <c r="E9" i="7" s="1"/>
  <c r="I9" i="7" s="1"/>
  <c r="J8" i="29"/>
  <c r="C19" i="25"/>
  <c r="E19" i="25" s="1"/>
  <c r="G19" i="25" s="1"/>
  <c r="E20" i="7" s="1"/>
  <c r="H20" i="7" s="1"/>
  <c r="J19" i="29"/>
  <c r="C25" i="25"/>
  <c r="E25" i="25" s="1"/>
  <c r="G25" i="25" s="1"/>
  <c r="E26" i="7" s="1"/>
  <c r="I26" i="7" s="1"/>
  <c r="J25" i="29"/>
  <c r="C29" i="25"/>
  <c r="E29" i="25" s="1"/>
  <c r="G29" i="25" s="1"/>
  <c r="E30" i="7" s="1"/>
  <c r="E42" i="7" s="1"/>
  <c r="J29" i="29"/>
  <c r="H10" i="7"/>
  <c r="J39" i="32"/>
  <c r="J38" i="32"/>
  <c r="J37" i="32"/>
  <c r="H6" i="31"/>
  <c r="H10" i="31"/>
  <c r="H20" i="31"/>
  <c r="H9" i="31"/>
  <c r="H13" i="31"/>
  <c r="H15" i="31"/>
  <c r="H19" i="31"/>
  <c r="H31" i="31"/>
  <c r="E7" i="31"/>
  <c r="E6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H7" i="31"/>
  <c r="H8" i="31"/>
  <c r="H11" i="31"/>
  <c r="H12" i="31"/>
  <c r="H16" i="31"/>
  <c r="H17" i="31"/>
  <c r="H21" i="31"/>
  <c r="H22" i="31"/>
  <c r="H23" i="31"/>
  <c r="H25" i="31"/>
  <c r="H26" i="31"/>
  <c r="H27" i="31"/>
  <c r="H28" i="31"/>
  <c r="H30" i="31"/>
  <c r="H32" i="31"/>
  <c r="E18" i="25"/>
  <c r="D40" i="32"/>
  <c r="F40" i="32"/>
  <c r="H40" i="32"/>
  <c r="C9" i="30"/>
  <c r="C21" i="30"/>
  <c r="C20" i="30"/>
  <c r="C30" i="30"/>
  <c r="J35" i="32"/>
  <c r="D35" i="24"/>
  <c r="D35" i="29" s="1"/>
  <c r="E35" i="24"/>
  <c r="E35" i="29" s="1"/>
  <c r="F35" i="24"/>
  <c r="F35" i="29" s="1"/>
  <c r="G35" i="24"/>
  <c r="G35" i="29" s="1"/>
  <c r="H35" i="24"/>
  <c r="H35" i="29" s="1"/>
  <c r="I35" i="24"/>
  <c r="I35" i="29" s="1"/>
  <c r="D37" i="24"/>
  <c r="D37" i="29" s="1"/>
  <c r="E37" i="24"/>
  <c r="E37" i="29" s="1"/>
  <c r="F37" i="24"/>
  <c r="F37" i="29" s="1"/>
  <c r="G37" i="24"/>
  <c r="G37" i="29" s="1"/>
  <c r="H37" i="24"/>
  <c r="H37" i="29" s="1"/>
  <c r="I37" i="24"/>
  <c r="I37" i="29" s="1"/>
  <c r="D38" i="24"/>
  <c r="D38" i="29" s="1"/>
  <c r="E38" i="24"/>
  <c r="E38" i="29" s="1"/>
  <c r="F38" i="24"/>
  <c r="F38" i="29" s="1"/>
  <c r="G38" i="24"/>
  <c r="G38" i="29" s="1"/>
  <c r="H38" i="24"/>
  <c r="H38" i="29" s="1"/>
  <c r="I38" i="24"/>
  <c r="I38" i="29" s="1"/>
  <c r="D39" i="24"/>
  <c r="D39" i="29" s="1"/>
  <c r="E39" i="24"/>
  <c r="E39" i="29" s="1"/>
  <c r="F39" i="24"/>
  <c r="F39" i="29" s="1"/>
  <c r="G39" i="24"/>
  <c r="G39" i="29" s="1"/>
  <c r="H39" i="24"/>
  <c r="H39" i="29" s="1"/>
  <c r="I39" i="24"/>
  <c r="I39" i="29" s="1"/>
  <c r="D33" i="24"/>
  <c r="E33" i="24"/>
  <c r="F33" i="24"/>
  <c r="G33" i="24"/>
  <c r="H33" i="24"/>
  <c r="I33" i="24"/>
  <c r="I33" i="23"/>
  <c r="J5" i="23"/>
  <c r="C5" i="5" s="1"/>
  <c r="C33" i="23"/>
  <c r="D33" i="23"/>
  <c r="E33" i="23"/>
  <c r="F33" i="23"/>
  <c r="G33" i="23"/>
  <c r="H33" i="23"/>
  <c r="H29" i="31" l="1"/>
  <c r="C27" i="30"/>
  <c r="C25" i="30"/>
  <c r="C13" i="30"/>
  <c r="H24" i="31"/>
  <c r="H18" i="31"/>
  <c r="C23" i="30"/>
  <c r="C7" i="30"/>
  <c r="C38" i="25"/>
  <c r="C37" i="25"/>
  <c r="C31" i="30"/>
  <c r="C39" i="25"/>
  <c r="H11" i="7"/>
  <c r="H22" i="7"/>
  <c r="H7" i="7"/>
  <c r="H26" i="7"/>
  <c r="I13" i="7"/>
  <c r="H8" i="7"/>
  <c r="I28" i="7"/>
  <c r="I27" i="7"/>
  <c r="I23" i="7"/>
  <c r="G39" i="25"/>
  <c r="I32" i="7"/>
  <c r="H24" i="7"/>
  <c r="H9" i="7"/>
  <c r="H29" i="7"/>
  <c r="I21" i="7"/>
  <c r="I31" i="7"/>
  <c r="H14" i="7"/>
  <c r="E39" i="25"/>
  <c r="E37" i="25"/>
  <c r="H33" i="7"/>
  <c r="E41" i="7"/>
  <c r="E5" i="5"/>
  <c r="C33" i="5"/>
  <c r="C35" i="5"/>
  <c r="E38" i="25"/>
  <c r="H12" i="7"/>
  <c r="I20" i="7"/>
  <c r="I36" i="27"/>
  <c r="C15" i="7"/>
  <c r="C39" i="7" s="1"/>
  <c r="D25" i="7"/>
  <c r="I38" i="26"/>
  <c r="G14" i="5"/>
  <c r="E36" i="5"/>
  <c r="D15" i="7"/>
  <c r="I36" i="26"/>
  <c r="I39" i="27"/>
  <c r="C30" i="7"/>
  <c r="C42" i="7" s="1"/>
  <c r="J40" i="32"/>
  <c r="C25" i="7"/>
  <c r="C41" i="7" s="1"/>
  <c r="I38" i="27"/>
  <c r="E24" i="5"/>
  <c r="C38" i="5"/>
  <c r="C19" i="30"/>
  <c r="C29" i="30"/>
  <c r="G38" i="25"/>
  <c r="I37" i="27"/>
  <c r="C19" i="7"/>
  <c r="C40" i="7" s="1"/>
  <c r="G18" i="5"/>
  <c r="E37" i="5"/>
  <c r="I39" i="26"/>
  <c r="D30" i="7"/>
  <c r="E29" i="5"/>
  <c r="E29" i="30" s="1"/>
  <c r="C39" i="5"/>
  <c r="D19" i="7"/>
  <c r="I37" i="26"/>
  <c r="J14" i="29"/>
  <c r="G18" i="25"/>
  <c r="E19" i="7" s="1"/>
  <c r="G31" i="30"/>
  <c r="E31" i="30"/>
  <c r="E13" i="30"/>
  <c r="C26" i="30"/>
  <c r="C6" i="30"/>
  <c r="C10" i="30"/>
  <c r="E20" i="30"/>
  <c r="E21" i="30"/>
  <c r="C22" i="30"/>
  <c r="C32" i="30"/>
  <c r="E18" i="30"/>
  <c r="E25" i="30"/>
  <c r="C24" i="30"/>
  <c r="E23" i="30"/>
  <c r="C28" i="30"/>
  <c r="C8" i="30"/>
  <c r="C12" i="30"/>
  <c r="C11" i="30"/>
  <c r="E27" i="30"/>
  <c r="E19" i="30"/>
  <c r="E30" i="30"/>
  <c r="E9" i="30"/>
  <c r="E7" i="30"/>
  <c r="J33" i="23"/>
  <c r="C37" i="32"/>
  <c r="C35" i="32"/>
  <c r="D40" i="7" l="1"/>
  <c r="G19" i="7"/>
  <c r="F15" i="7"/>
  <c r="F39" i="7" s="1"/>
  <c r="G36" i="5"/>
  <c r="E35" i="5"/>
  <c r="G5" i="5"/>
  <c r="F6" i="7" s="1"/>
  <c r="E33" i="5"/>
  <c r="G24" i="5"/>
  <c r="E38" i="5"/>
  <c r="G29" i="5"/>
  <c r="E39" i="5"/>
  <c r="F19" i="7"/>
  <c r="F40" i="7" s="1"/>
  <c r="G37" i="5"/>
  <c r="D39" i="7"/>
  <c r="G15" i="7"/>
  <c r="D41" i="7"/>
  <c r="G25" i="7"/>
  <c r="C40" i="5"/>
  <c r="G30" i="7"/>
  <c r="D42" i="7"/>
  <c r="E40" i="7"/>
  <c r="G37" i="25"/>
  <c r="G7" i="30"/>
  <c r="G21" i="30"/>
  <c r="E6" i="30"/>
  <c r="E24" i="30"/>
  <c r="G9" i="30"/>
  <c r="G27" i="30"/>
  <c r="G25" i="30"/>
  <c r="G30" i="30"/>
  <c r="E12" i="30"/>
  <c r="E28" i="30"/>
  <c r="E32" i="30"/>
  <c r="G13" i="30"/>
  <c r="G19" i="30"/>
  <c r="E11" i="30"/>
  <c r="G23" i="30"/>
  <c r="G29" i="30"/>
  <c r="E8" i="30"/>
  <c r="G18" i="30"/>
  <c r="E22" i="30"/>
  <c r="G20" i="30"/>
  <c r="E10" i="30"/>
  <c r="E26" i="30"/>
  <c r="B5" i="31"/>
  <c r="A5" i="31"/>
  <c r="B5" i="26"/>
  <c r="A5" i="26"/>
  <c r="B5" i="27"/>
  <c r="A5" i="27"/>
  <c r="B5" i="30"/>
  <c r="A5" i="30"/>
  <c r="B5" i="25"/>
  <c r="A5" i="25"/>
  <c r="B5" i="29"/>
  <c r="A5" i="29"/>
  <c r="A5" i="24"/>
  <c r="H33" i="27"/>
  <c r="H19" i="7" l="1"/>
  <c r="I19" i="7"/>
  <c r="E40" i="5"/>
  <c r="F25" i="7"/>
  <c r="G38" i="5"/>
  <c r="F30" i="7"/>
  <c r="G39" i="5"/>
  <c r="F38" i="7"/>
  <c r="G33" i="5"/>
  <c r="G35" i="5"/>
  <c r="G8" i="30"/>
  <c r="G28" i="30"/>
  <c r="G6" i="30"/>
  <c r="G26" i="30"/>
  <c r="G11" i="30"/>
  <c r="G24" i="30"/>
  <c r="G10" i="30"/>
  <c r="G22" i="30"/>
  <c r="G32" i="30"/>
  <c r="G12" i="30"/>
  <c r="G40" i="5" l="1"/>
  <c r="F42" i="7"/>
  <c r="H30" i="7"/>
  <c r="I30" i="7"/>
  <c r="H25" i="7"/>
  <c r="F41" i="7"/>
  <c r="I25" i="7"/>
  <c r="F33" i="25"/>
  <c r="A1" i="23"/>
  <c r="G39" i="31"/>
  <c r="F39" i="31"/>
  <c r="D39" i="31"/>
  <c r="D38" i="31"/>
  <c r="F39" i="30"/>
  <c r="D36" i="31"/>
  <c r="G33" i="31"/>
  <c r="G5" i="31"/>
  <c r="H33" i="26"/>
  <c r="F33" i="26"/>
  <c r="F33" i="31" s="1"/>
  <c r="C33" i="27"/>
  <c r="D5" i="31"/>
  <c r="F5" i="31"/>
  <c r="C5" i="31"/>
  <c r="G40" i="31"/>
  <c r="E5" i="27"/>
  <c r="D33" i="31"/>
  <c r="C33" i="26"/>
  <c r="D5" i="30"/>
  <c r="F5" i="30"/>
  <c r="A1" i="31"/>
  <c r="A1" i="26"/>
  <c r="A1" i="27"/>
  <c r="A1" i="30"/>
  <c r="A1" i="25"/>
  <c r="A1" i="29"/>
  <c r="D33" i="25"/>
  <c r="D37" i="30"/>
  <c r="I5" i="26" l="1"/>
  <c r="I35" i="26" s="1"/>
  <c r="E35" i="26"/>
  <c r="I5" i="27"/>
  <c r="E35" i="27"/>
  <c r="D35" i="31"/>
  <c r="F36" i="31"/>
  <c r="F35" i="31"/>
  <c r="C36" i="31"/>
  <c r="G36" i="31"/>
  <c r="J15" i="29"/>
  <c r="J16" i="29"/>
  <c r="J17" i="29"/>
  <c r="J35" i="23"/>
  <c r="J36" i="23"/>
  <c r="J37" i="23"/>
  <c r="C40" i="23"/>
  <c r="E40" i="23"/>
  <c r="G40" i="23"/>
  <c r="C37" i="31"/>
  <c r="C40" i="26"/>
  <c r="D40" i="27"/>
  <c r="F37" i="31"/>
  <c r="D40" i="26"/>
  <c r="D37" i="31"/>
  <c r="C38" i="31"/>
  <c r="F38" i="31"/>
  <c r="C39" i="31"/>
  <c r="F40" i="23"/>
  <c r="E5" i="31"/>
  <c r="F40" i="26"/>
  <c r="E33" i="26"/>
  <c r="C33" i="31"/>
  <c r="C40" i="27"/>
  <c r="G35" i="31"/>
  <c r="G37" i="31"/>
  <c r="G38" i="31"/>
  <c r="C40" i="32"/>
  <c r="D40" i="23"/>
  <c r="F37" i="30"/>
  <c r="F40" i="27"/>
  <c r="D39" i="30"/>
  <c r="E33" i="27"/>
  <c r="H40" i="26"/>
  <c r="J5" i="24"/>
  <c r="J5" i="29" s="1"/>
  <c r="F35" i="30"/>
  <c r="F33" i="30"/>
  <c r="F36" i="30"/>
  <c r="F38" i="30"/>
  <c r="I40" i="23"/>
  <c r="D38" i="30"/>
  <c r="D36" i="30"/>
  <c r="D35" i="30"/>
  <c r="D40" i="25"/>
  <c r="H40" i="23"/>
  <c r="D33" i="30"/>
  <c r="H5" i="31" l="1"/>
  <c r="D6" i="7"/>
  <c r="D38" i="7" s="1"/>
  <c r="I35" i="27"/>
  <c r="C6" i="7"/>
  <c r="C38" i="7" s="1"/>
  <c r="D40" i="31"/>
  <c r="J36" i="24"/>
  <c r="J36" i="29" s="1"/>
  <c r="F40" i="31"/>
  <c r="C16" i="25"/>
  <c r="C15" i="25"/>
  <c r="C17" i="25"/>
  <c r="E35" i="31"/>
  <c r="G6" i="7"/>
  <c r="E39" i="31"/>
  <c r="J40" i="23"/>
  <c r="C5" i="25"/>
  <c r="C35" i="25" s="1"/>
  <c r="J35" i="24"/>
  <c r="J35" i="29" s="1"/>
  <c r="J38" i="24"/>
  <c r="J38" i="29" s="1"/>
  <c r="J37" i="24"/>
  <c r="J37" i="29" s="1"/>
  <c r="D40" i="24"/>
  <c r="D40" i="29" s="1"/>
  <c r="C40" i="31"/>
  <c r="H38" i="31"/>
  <c r="H37" i="31"/>
  <c r="E40" i="24"/>
  <c r="E40" i="29" s="1"/>
  <c r="F40" i="24"/>
  <c r="F40" i="29" s="1"/>
  <c r="E37" i="31"/>
  <c r="I33" i="26"/>
  <c r="I33" i="27"/>
  <c r="G40" i="24"/>
  <c r="G40" i="29" s="1"/>
  <c r="E33" i="31"/>
  <c r="E38" i="31"/>
  <c r="E40" i="26"/>
  <c r="C40" i="24"/>
  <c r="C40" i="29" s="1"/>
  <c r="H40" i="24"/>
  <c r="H40" i="29" s="1"/>
  <c r="E36" i="31"/>
  <c r="E40" i="27"/>
  <c r="D40" i="30"/>
  <c r="F40" i="25"/>
  <c r="F40" i="30" s="1"/>
  <c r="I40" i="24"/>
  <c r="I40" i="29" s="1"/>
  <c r="E40" i="31" l="1"/>
  <c r="C5" i="30"/>
  <c r="C35" i="30"/>
  <c r="E17" i="25"/>
  <c r="C17" i="30"/>
  <c r="E15" i="25"/>
  <c r="C15" i="30"/>
  <c r="C36" i="25"/>
  <c r="C14" i="30"/>
  <c r="E14" i="25"/>
  <c r="E16" i="25"/>
  <c r="C16" i="30"/>
  <c r="H33" i="31"/>
  <c r="H39" i="31"/>
  <c r="E5" i="25"/>
  <c r="J33" i="24"/>
  <c r="J39" i="24"/>
  <c r="J39" i="29" s="1"/>
  <c r="C37" i="30"/>
  <c r="C39" i="30"/>
  <c r="C38" i="30"/>
  <c r="G38" i="7"/>
  <c r="C33" i="25"/>
  <c r="C33" i="30" s="1"/>
  <c r="E5" i="30"/>
  <c r="E39" i="30"/>
  <c r="I40" i="26"/>
  <c r="H35" i="31"/>
  <c r="I40" i="27"/>
  <c r="C36" i="30"/>
  <c r="G41" i="7"/>
  <c r="C34" i="7"/>
  <c r="G42" i="7"/>
  <c r="D34" i="7"/>
  <c r="G39" i="7"/>
  <c r="H36" i="31"/>
  <c r="E38" i="30"/>
  <c r="G5" i="25" l="1"/>
  <c r="E35" i="25"/>
  <c r="E35" i="30" s="1"/>
  <c r="G14" i="25"/>
  <c r="E15" i="7" s="1"/>
  <c r="E36" i="25"/>
  <c r="E36" i="30" s="1"/>
  <c r="E14" i="30"/>
  <c r="G15" i="25"/>
  <c r="E16" i="7" s="1"/>
  <c r="E15" i="30"/>
  <c r="G17" i="25"/>
  <c r="E18" i="7" s="1"/>
  <c r="E17" i="30"/>
  <c r="G16" i="25"/>
  <c r="E17" i="7" s="1"/>
  <c r="E16" i="30"/>
  <c r="G40" i="7"/>
  <c r="J40" i="24"/>
  <c r="J40" i="29" s="1"/>
  <c r="C40" i="25"/>
  <c r="C40" i="30" s="1"/>
  <c r="G37" i="30"/>
  <c r="H40" i="31"/>
  <c r="C43" i="7"/>
  <c r="E37" i="30"/>
  <c r="E33" i="25"/>
  <c r="E33" i="30" s="1"/>
  <c r="G39" i="30"/>
  <c r="D43" i="7"/>
  <c r="G34" i="7"/>
  <c r="G38" i="30"/>
  <c r="E39" i="7" l="1"/>
  <c r="I15" i="7"/>
  <c r="H15" i="7"/>
  <c r="I17" i="7"/>
  <c r="H17" i="7"/>
  <c r="H18" i="7"/>
  <c r="I18" i="7"/>
  <c r="I16" i="7"/>
  <c r="H16" i="7"/>
  <c r="G35" i="25"/>
  <c r="G35" i="30" s="1"/>
  <c r="G5" i="30"/>
  <c r="E6" i="7"/>
  <c r="E38" i="7" s="1"/>
  <c r="G36" i="25"/>
  <c r="G36" i="30" s="1"/>
  <c r="G14" i="30"/>
  <c r="G16" i="30"/>
  <c r="G15" i="30"/>
  <c r="G17" i="30"/>
  <c r="F43" i="7"/>
  <c r="G43" i="7"/>
  <c r="G33" i="25"/>
  <c r="G33" i="30" s="1"/>
  <c r="F34" i="7"/>
  <c r="E40" i="25"/>
  <c r="E40" i="30" s="1"/>
  <c r="J29" i="7" l="1"/>
  <c r="J17" i="7"/>
  <c r="J12" i="7"/>
  <c r="J8" i="7"/>
  <c r="J28" i="7"/>
  <c r="J31" i="7"/>
  <c r="J23" i="7"/>
  <c r="J19" i="7"/>
  <c r="J18" i="7"/>
  <c r="J11" i="7"/>
  <c r="J7" i="7"/>
  <c r="J32" i="7"/>
  <c r="J21" i="7"/>
  <c r="J13" i="7"/>
  <c r="J9" i="7"/>
  <c r="J33" i="7"/>
  <c r="J25" i="7"/>
  <c r="J24" i="7"/>
  <c r="J27" i="7"/>
  <c r="J22" i="7"/>
  <c r="J15" i="7"/>
  <c r="J14" i="7"/>
  <c r="J10" i="7"/>
  <c r="J26" i="7"/>
  <c r="J30" i="7"/>
  <c r="J16" i="7"/>
  <c r="J20" i="7"/>
  <c r="H6" i="7"/>
  <c r="I6" i="7"/>
  <c r="H39" i="7"/>
  <c r="J42" i="7"/>
  <c r="H40" i="7"/>
  <c r="I40" i="7"/>
  <c r="J43" i="7"/>
  <c r="J38" i="7"/>
  <c r="G40" i="25"/>
  <c r="G40" i="30" s="1"/>
  <c r="J34" i="7"/>
  <c r="E34" i="7"/>
  <c r="I34" i="7" s="1"/>
  <c r="J39" i="7"/>
  <c r="J41" i="7"/>
  <c r="J40" i="7"/>
  <c r="J6" i="7"/>
  <c r="I42" i="7"/>
  <c r="H42" i="7"/>
  <c r="H41" i="7"/>
  <c r="I41" i="7"/>
  <c r="I39" i="7" l="1"/>
  <c r="E43" i="7"/>
  <c r="I43" i="7" s="1"/>
  <c r="H34" i="7"/>
  <c r="H38" i="7"/>
  <c r="I38" i="7"/>
  <c r="H43" i="7" l="1"/>
</calcChain>
</file>

<file path=xl/sharedStrings.xml><?xml version="1.0" encoding="utf-8"?>
<sst xmlns="http://schemas.openxmlformats.org/spreadsheetml/2006/main" count="2778" uniqueCount="257">
  <si>
    <t>Sygehus</t>
  </si>
  <si>
    <t>Rigshospitalet</t>
  </si>
  <si>
    <t>Hvidovre Hospital</t>
  </si>
  <si>
    <t>Amager Hospital</t>
  </si>
  <si>
    <t>Gentofte Hospital</t>
  </si>
  <si>
    <t>Glostrup Hospital</t>
  </si>
  <si>
    <t>Herlev Hospital</t>
  </si>
  <si>
    <t>Nordsjællands Hospital</t>
  </si>
  <si>
    <t>Bornholms Hospital</t>
  </si>
  <si>
    <t>Odense Universitetshospital</t>
  </si>
  <si>
    <t>Sydvestjysk Sygehus</t>
  </si>
  <si>
    <t>Sygehus Thy - Mors</t>
  </si>
  <si>
    <t>Sygehus Vendsyssel</t>
  </si>
  <si>
    <t>Sygehus Himmerland</t>
  </si>
  <si>
    <t>Nr.</t>
  </si>
  <si>
    <t>Skema 1</t>
  </si>
  <si>
    <t>Skema 2</t>
  </si>
  <si>
    <t>Skema 3</t>
  </si>
  <si>
    <t>Skema 4</t>
  </si>
  <si>
    <t>Skema 5</t>
  </si>
  <si>
    <t>Skema 6</t>
  </si>
  <si>
    <t>Skema 7</t>
  </si>
  <si>
    <t>Hele landet</t>
  </si>
  <si>
    <t>Totale driftsudgifter, ekskl. udgifter der ikke bidrager til somatisk patient behandling</t>
  </si>
  <si>
    <t>Internt finansieret forskning 
(-)</t>
  </si>
  <si>
    <t>Korrigeret produktionsværdi, mio. kr.</t>
  </si>
  <si>
    <t>Udgifter</t>
  </si>
  <si>
    <t>Produktivitet</t>
  </si>
  <si>
    <t>Produk-tivitets-niveau</t>
  </si>
  <si>
    <t>Medicin på ambulante afdelinger
(-)</t>
  </si>
  <si>
    <t>De korrigerede tilrettede driftsudgifter
(=)</t>
  </si>
  <si>
    <t>De tilrettede driftsudgifter 
(=)</t>
  </si>
  <si>
    <t xml:space="preserve">Ambulant produktions-værdi inkl. genoptræning </t>
  </si>
  <si>
    <t xml:space="preserve">Stationær produktions-værdi inkl. genoptræning </t>
  </si>
  <si>
    <t xml:space="preserve">Korrektion for forskelle i organisering
(-) </t>
  </si>
  <si>
    <t>Produk-tionsværdi</t>
  </si>
  <si>
    <t>Hovedstaden</t>
  </si>
  <si>
    <t>Sjælland</t>
  </si>
  <si>
    <t>Syddanmark</t>
  </si>
  <si>
    <t>Midtjylland</t>
  </si>
  <si>
    <t>Nordjylland</t>
  </si>
  <si>
    <t>Korrigeret produktions-værdi
(=)</t>
  </si>
  <si>
    <t>Sygehus Sønderjylland</t>
  </si>
  <si>
    <t>Ukorrigeret produktions-værdi  i alt
(=)</t>
  </si>
  <si>
    <t>Tabel 1.</t>
  </si>
  <si>
    <t>Tabel 2.</t>
  </si>
  <si>
    <t>Tabel 4.</t>
  </si>
  <si>
    <t>Tabel 5.</t>
  </si>
  <si>
    <t>Tabel 7.</t>
  </si>
  <si>
    <t>Tabel 10.</t>
  </si>
  <si>
    <t>De korrigerede tilrettede driftsudgifter, mio. kr.</t>
  </si>
  <si>
    <t xml:space="preserve">Regionsspeci-fikke korrektioner
(-) </t>
  </si>
  <si>
    <t>Tabel 3.</t>
  </si>
  <si>
    <t>Tabel 6.</t>
  </si>
  <si>
    <t>Tabel 8.</t>
  </si>
  <si>
    <t>Tabel 9.</t>
  </si>
  <si>
    <t xml:space="preserve"> </t>
  </si>
  <si>
    <t>Tabel 0</t>
  </si>
  <si>
    <t>Århus Universitetshospital</t>
  </si>
  <si>
    <t xml:space="preserve">Sygehusenes nettodriftsudgifter for 2012, 1.000 kr. 2012 priser </t>
  </si>
  <si>
    <t>Hospitalsenheden Horsens</t>
  </si>
  <si>
    <t>Hospitalsenheden Vest</t>
  </si>
  <si>
    <t>Regionshospitalet Randers</t>
  </si>
  <si>
    <t>Region Nordjylland</t>
  </si>
  <si>
    <t>I alt</t>
  </si>
  <si>
    <t>Region Midtjylland</t>
  </si>
  <si>
    <t>AUH</t>
  </si>
  <si>
    <t>Region Syddanmark</t>
  </si>
  <si>
    <t>Region Hovedstaden</t>
  </si>
  <si>
    <t>Region Sjælland</t>
  </si>
  <si>
    <t>De resterende ark i mappen indeholder yderligere dokumentation af udvalgte dele af datamaterialet:</t>
  </si>
  <si>
    <t>3. Regionsspecifikke korrektioner i den statslige aktivitetspulje tilpasset produktivitetsanalysen</t>
  </si>
  <si>
    <t>Antal</t>
  </si>
  <si>
    <t>Stykpris før korrektion</t>
  </si>
  <si>
    <t>Pris før korrektion</t>
  </si>
  <si>
    <t>Stykpris efter korrektion</t>
  </si>
  <si>
    <t>Pris efter korrektion</t>
  </si>
  <si>
    <t>Korrektion</t>
  </si>
  <si>
    <t>Produktivitets-sygehus</t>
  </si>
  <si>
    <t>Gruppe</t>
  </si>
  <si>
    <t>Besøgstype</t>
  </si>
  <si>
    <t>DAGS-gruppe</t>
  </si>
  <si>
    <t>Cancer-grupper</t>
  </si>
  <si>
    <t>Uden besøg</t>
  </si>
  <si>
    <t>PG12A_UB</t>
  </si>
  <si>
    <t>PG12C_UB</t>
  </si>
  <si>
    <t>PG12E_UB</t>
  </si>
  <si>
    <t>BG50C: Besøg med anamnese/journal</t>
  </si>
  <si>
    <t>PG12B</t>
  </si>
  <si>
    <t>PG12C</t>
  </si>
  <si>
    <t>PG12E</t>
  </si>
  <si>
    <t>BG50B: Besøg pat. 0 - 6 år</t>
  </si>
  <si>
    <t>BG50A: Besøg pat. 7 år +</t>
  </si>
  <si>
    <t>PG12A</t>
  </si>
  <si>
    <t>PG12D</t>
  </si>
  <si>
    <t>GR2719/22</t>
  </si>
  <si>
    <t>GR2719</t>
  </si>
  <si>
    <t>GR2722</t>
  </si>
  <si>
    <t>Andre grupper</t>
  </si>
  <si>
    <t>PG12H_UB</t>
  </si>
  <si>
    <t>PG12J_UB</t>
  </si>
  <si>
    <t>PG12U_UB</t>
  </si>
  <si>
    <t>DG30J</t>
  </si>
  <si>
    <t>PG11F</t>
  </si>
  <si>
    <t>PG11G</t>
  </si>
  <si>
    <t>PG12H</t>
  </si>
  <si>
    <t>PG12J</t>
  </si>
  <si>
    <t>PG12U</t>
  </si>
  <si>
    <t>PG11D</t>
  </si>
  <si>
    <t>PG11E</t>
  </si>
  <si>
    <t>PG11I</t>
  </si>
  <si>
    <t>AMD</t>
  </si>
  <si>
    <t>PG11F_UB</t>
  </si>
  <si>
    <t>PG11D_UB</t>
  </si>
  <si>
    <t>PG11C</t>
  </si>
  <si>
    <t>GR0209</t>
  </si>
  <si>
    <t>MG90G</t>
  </si>
  <si>
    <t>SP13E_UB</t>
  </si>
  <si>
    <t>PG11H</t>
  </si>
  <si>
    <t>PG12B_UB</t>
  </si>
  <si>
    <t>PG12D_UB</t>
  </si>
  <si>
    <t>PG11E_UB</t>
  </si>
  <si>
    <t>PG11H_UB</t>
  </si>
  <si>
    <t>PG11C_UB</t>
  </si>
  <si>
    <t>PG11G_UB</t>
  </si>
  <si>
    <t>GR0207</t>
  </si>
  <si>
    <t>PG11A</t>
  </si>
  <si>
    <t>PG11I_UB</t>
  </si>
  <si>
    <t>Hospitalsenhed Midt</t>
  </si>
  <si>
    <t>SP13E</t>
  </si>
  <si>
    <t>2012: Casemix-grupper med medicinkorrektion fordelt på sygehus, overgruppe, besøgstype og casemix-gruppe 2012</t>
  </si>
  <si>
    <t>GR0206</t>
  </si>
  <si>
    <t>GR0208</t>
  </si>
  <si>
    <t>PG11J</t>
  </si>
  <si>
    <t>DG30J_UB</t>
  </si>
  <si>
    <t>Hospitalsenhed Vest</t>
  </si>
  <si>
    <t>Holbæk Sygehus</t>
  </si>
  <si>
    <t>De Vestdanske Friklinikker, Give</t>
  </si>
  <si>
    <t>P/L-faktor (12--&gt;13):</t>
  </si>
  <si>
    <t>Roskilde og Køge Sygehuse</t>
  </si>
  <si>
    <t>Næstved, Slagelse og Ringsted Sygehuse</t>
  </si>
  <si>
    <t>Nykøbing F.  Sygehus</t>
  </si>
  <si>
    <t>Vejle-Give sygehus</t>
  </si>
  <si>
    <t xml:space="preserve">Århus Universitetshospital </t>
  </si>
  <si>
    <t>Sygehus Thy</t>
  </si>
  <si>
    <t xml:space="preserve">Sygehusenes nettodriftsudgifter for 2013, 1.000 kr. 2013 priser </t>
  </si>
  <si>
    <t>Bispebjerg og Frederiksberg hospitaler</t>
  </si>
  <si>
    <t>Fredericia og Kolding sygehuse</t>
  </si>
  <si>
    <t>Aalborg Universitetshospital</t>
  </si>
  <si>
    <t xml:space="preserve">Sygehusenes nettodriftsudgifter for 2012, 1.000 kr. 2013-priser </t>
  </si>
  <si>
    <t>Sygehusenes nettodriftsudgifter, procentvis ændring fra 2012-2013</t>
  </si>
  <si>
    <t xml:space="preserve">Korrigerede tilrettede driftudgifter for 2012, 1.000 kr. 2013 priser </t>
  </si>
  <si>
    <t xml:space="preserve">Korrigerede tilrettede driftudgifter for 2013, 1.000 kr. 2013 priser </t>
  </si>
  <si>
    <t>Korrigerede tilrettede driftudgifter, procentvis ændring fra 2012-2013</t>
  </si>
  <si>
    <t>Korrigeret produktionsværdi, 2012-aktivitet  med LPR pr. 10. marts 2013, 1.000 kr., 2013-takstsystem</t>
  </si>
  <si>
    <t>Korrigeret produktionsværdi, 2013-aktivitet med LPR pr. 10. marts 2014, 1.000 kr., 2013-takstsystem</t>
  </si>
  <si>
    <t>Korrigeret produktionsværdi, procentvis ændring fra 2012-2013</t>
  </si>
  <si>
    <t>Produktionsværdi, udgifter og produktivitet for amter og sygehuse, 2012-20013</t>
  </si>
  <si>
    <t>Udvikling, 2012-2013, pct.</t>
  </si>
  <si>
    <t>1. Dokumentation af korrektion for medicin på produktionssiden, 2012:</t>
  </si>
  <si>
    <t>2. Dokumentation af korrektion for medicin på produktionssiden, 2013:</t>
  </si>
  <si>
    <t>2013: Casemix-grupper med medicinkorrektion fordelt på sygehus, overgruppe, besøgstype og casemix-gruppe 2013</t>
  </si>
  <si>
    <t xml:space="preserve">Note: Skema 1-7 er for Region Sjælland i 2012 baseret på udgifterne på Sygehus Syd og Sygehus Nord (samt Garantiklinikken). </t>
  </si>
  <si>
    <t xml:space="preserve">Note: Skema 1-7 er for Region Sjællands samlede regionstal i 2012 baseret på udgifterne på Sygehus Syd og Sygehus Nord (samt Garantiklinikken). </t>
  </si>
  <si>
    <t>Roskilde og Køge sygehuse</t>
  </si>
  <si>
    <t>Næstved, Slagelse og Ringsted sygehuse</t>
  </si>
  <si>
    <t>Nykøbing Sygehus</t>
  </si>
  <si>
    <t>Hospitalenheden Horsens</t>
  </si>
  <si>
    <t>PG11B</t>
  </si>
  <si>
    <t>PG11J_UB</t>
  </si>
  <si>
    <t>Referencenummer</t>
  </si>
  <si>
    <t>Korrektionsoverskrift</t>
  </si>
  <si>
    <t>1.</t>
  </si>
  <si>
    <t>Omlægning af aktivitet på Onkologisk afdeling</t>
  </si>
  <si>
    <t>Vedrører ikke 2012</t>
  </si>
  <si>
    <t>2.</t>
  </si>
  <si>
    <t>Omlægning af aktivitet på det medicinske område</t>
  </si>
  <si>
    <t>3.</t>
  </si>
  <si>
    <t>Omlægning af aktivitet på Kirurgisk gastro</t>
  </si>
  <si>
    <t>4.</t>
  </si>
  <si>
    <t>5.</t>
  </si>
  <si>
    <t>6.</t>
  </si>
  <si>
    <t>Jodermoderkorrektion</t>
  </si>
  <si>
    <t>HE Horsens</t>
  </si>
  <si>
    <t>1. Overgang til MidtEPJ - omregistrering af tlf.kons (2012)</t>
  </si>
  <si>
    <t>2. Overgang til MidtEPJ - omlægning fra stat. Til amb. - det medicinske område (2012)</t>
  </si>
  <si>
    <t>3. Overgang til MidtEPJ - omlægning til et SKS nr. - AUH (2012)</t>
  </si>
  <si>
    <t>HE Vest</t>
  </si>
  <si>
    <t>4. Overgang til MidtEPJ - omlægning til et SKS nr. - HE Vest (2012)</t>
  </si>
  <si>
    <t>5. Overgang til MidtEPJ - Ændret registreringspraksis Urinkir. - HE Vest (2012)</t>
  </si>
  <si>
    <t>6. Omlægning fra stat. Til amb. - Urin.kir. - AUH (2012)</t>
  </si>
  <si>
    <t>7.</t>
  </si>
  <si>
    <t>7. Overgang til MidtEPJ - Ændret registreringspraksis - Hjertemed. Afd. B - AUH (2012)</t>
  </si>
  <si>
    <t>8.</t>
  </si>
  <si>
    <t>HE Midt</t>
  </si>
  <si>
    <t>8. Omlægning fra sta. Til amb. - Børneafdelingen - HE Midt (2012)</t>
  </si>
  <si>
    <t>9.</t>
  </si>
  <si>
    <t>9. Sammendagsaktivitet på Center of Excellence - HE Midt (2012)</t>
  </si>
  <si>
    <t>10.</t>
  </si>
  <si>
    <t>ALLE</t>
  </si>
  <si>
    <t>10. Skadeklinikker (2012)</t>
  </si>
  <si>
    <t>11.</t>
  </si>
  <si>
    <t>11. korrektion for ændret behandlingspraksis på Infektionsmedicinsk Afdeling Q (2013)</t>
  </si>
  <si>
    <t>12.</t>
  </si>
  <si>
    <t>12. ændret behandlingspraksis for ALS-patienter (2013)</t>
  </si>
  <si>
    <t>13.</t>
  </si>
  <si>
    <t>13. Dobbeltindlæggelser på psykiatri - AUH (2013)</t>
  </si>
  <si>
    <t>14.</t>
  </si>
  <si>
    <t>14. Overgang til MidtEPJ - omlægning til et SKS nr. - HE Midt (2013)</t>
  </si>
  <si>
    <t>Håndteres i korrektion for forskelle i organisering</t>
  </si>
  <si>
    <t>15.</t>
  </si>
  <si>
    <t>15. Ændret behandlingspraksis for IVIG-patienter - AUH (2013)</t>
  </si>
  <si>
    <t>16.</t>
  </si>
  <si>
    <t>HEH</t>
  </si>
  <si>
    <t>16. Andret registreringsparaksis på reumatologi - HEH (2013)</t>
  </si>
  <si>
    <t>17.</t>
  </si>
  <si>
    <t>17. omlægning af thyreoideakontrol fra ambulante besøg til telefonkonsultationer - HE Horsens (2013)</t>
  </si>
  <si>
    <t>18.</t>
  </si>
  <si>
    <t>18. Omlægning fra stat til amb - MEA - AUH (2013)</t>
  </si>
  <si>
    <t>19.</t>
  </si>
  <si>
    <t>19. Omlægning fra stationær til ambulant - DC konvertering - HEH(2013)</t>
  </si>
  <si>
    <t>20.</t>
  </si>
  <si>
    <t>20.  Ændret registreringspraksis af KOL patienter - AUH (2013</t>
  </si>
  <si>
    <t>OUH og Sønderjylland</t>
  </si>
  <si>
    <t>Sammenlægninger på hhv. OUH og Sønderjylland (deles op i a-b)</t>
  </si>
  <si>
    <t>1.a</t>
  </si>
  <si>
    <t>Sammenlægning af Svendborg og OUH til et nummer</t>
  </si>
  <si>
    <t>1.b</t>
  </si>
  <si>
    <t>Sammenlægninger af Sønderjyllands fire afdelinger</t>
  </si>
  <si>
    <t xml:space="preserve">OUH </t>
  </si>
  <si>
    <t>Korrektion for "teknisk fejl" i grupperingslogikken for 2013 vedr. hysterektomioperationer med robot</t>
  </si>
  <si>
    <t>Opsummering til sygehusniveau, 1000 kr.</t>
  </si>
  <si>
    <t>PG12K_UB</t>
  </si>
  <si>
    <t>PG12V_UB</t>
  </si>
  <si>
    <t>PG12K</t>
  </si>
  <si>
    <t>PG12V</t>
  </si>
  <si>
    <t>Chr. X Gigthospital</t>
  </si>
  <si>
    <t>Vejle-Give-Middelfart Sygehus</t>
  </si>
  <si>
    <t>Sygehus Thy-Mors</t>
  </si>
  <si>
    <t>Vejle-Give-Middelfart sygehuse</t>
  </si>
  <si>
    <t>Metode til justering af taksten for den stationære del af aktiviteten i korrektionsberegningen</t>
  </si>
  <si>
    <t>Korrektion foretaget på v_totpris_genop</t>
  </si>
  <si>
    <t>Se kommentarboks</t>
  </si>
  <si>
    <t>Direkte på v_pris (korrektion ca.2.000 kr. højere end ved korrektion på v_totpris_genop)</t>
  </si>
  <si>
    <t>Direkte på v_pris (korrektion ca.13.000 kr. højere end ved korrektion på v_totpris_genop)</t>
  </si>
  <si>
    <t>Direkte på v_pris (korrektion ca.35.000 kr. højere end ved korrektion på v_totpris_genop)</t>
  </si>
  <si>
    <t>Direkte på v_pris (korrektion ca. 1.000 kr. højere end ved korrektion på v_totpris_genop)</t>
  </si>
  <si>
    <t>Cosmic</t>
  </si>
  <si>
    <t>6007 og 6008*</t>
  </si>
  <si>
    <t>Manglende aktivitet i LPR 2013 pr. 10.marts 2014</t>
  </si>
  <si>
    <t>Oversigt over regionspecifikke korrektioner til produktivitetsrapporten delrapport X</t>
  </si>
  <si>
    <t>Regionsspecifikke korrektion før niveau-justering</t>
  </si>
  <si>
    <t>Regionsspecifikke korrektion efter niveau-justering</t>
  </si>
  <si>
    <t>Endelig udgave</t>
  </si>
  <si>
    <t>Som følge af omorganisering fra to til fire sygehusenheder fra 2012 til 2013 har Region Sjælland genindberettet totaler for 2012, men ikke fordelt på skema 1-7</t>
  </si>
  <si>
    <t>Kan ikke beregnes jf kommentar i fanen "Skema1-7_2012"</t>
  </si>
  <si>
    <t>Region Sjællands data for skema 1-7 er alene medtaget i landstallet nederst. Derfor er landstotalerne for hhv.skema 1-7 og totale driftsudgifter ikke ens.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</si>
</sst>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#,##0.000"/>
    <numFmt numFmtId="167" formatCode="0.0000"/>
  </numFmts>
  <fonts count="36" x14ac:knownFonts="1">
    <font>
      <sz val="10"/>
      <name val="MS Sans Serif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2288"/>
      <name val="Arial"/>
      <family val="2"/>
    </font>
    <font>
      <b/>
      <sz val="8"/>
      <color rgb="FF002288"/>
      <name val="Arial"/>
      <family val="2"/>
    </font>
    <font>
      <i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sz val="10"/>
      <name val="Calibri"/>
      <family val="2"/>
    </font>
    <font>
      <b/>
      <i/>
      <sz val="12"/>
      <name val="Arial"/>
      <family val="2"/>
    </font>
    <font>
      <b/>
      <sz val="10"/>
      <name val="Calibri"/>
      <family val="2"/>
    </font>
    <font>
      <sz val="11"/>
      <color rgb="FF002288"/>
      <name val="Arial"/>
      <family val="2"/>
    </font>
    <font>
      <sz val="11"/>
      <name val="MS Sans Serif"/>
      <family val="2"/>
    </font>
    <font>
      <i/>
      <sz val="11"/>
      <color rgb="FFFF0000"/>
      <name val="Calibri"/>
      <family val="2"/>
      <scheme val="minor"/>
    </font>
    <font>
      <i/>
      <sz val="10"/>
      <name val="MS Sans Serif"/>
      <family val="2"/>
    </font>
    <font>
      <b/>
      <i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2">
    <xf numFmtId="0" fontId="0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25" applyFont="1" applyFill="1" applyAlignment="1">
      <alignment horizontal="center"/>
    </xf>
    <xf numFmtId="0" fontId="2" fillId="0" borderId="0" xfId="25" applyFont="1" applyFill="1" applyAlignment="1">
      <alignment horizontal="right"/>
    </xf>
    <xf numFmtId="3" fontId="4" fillId="2" borderId="0" xfId="25" applyNumberFormat="1" applyFont="1" applyFill="1" applyBorder="1" applyAlignment="1">
      <alignment horizontal="right" vertical="center"/>
    </xf>
    <xf numFmtId="0" fontId="4" fillId="2" borderId="3" xfId="20" applyFont="1" applyFill="1" applyBorder="1" applyAlignment="1">
      <alignment horizontal="left" vertical="center" wrapText="1"/>
    </xf>
    <xf numFmtId="3" fontId="4" fillId="2" borderId="9" xfId="20" applyNumberFormat="1" applyFont="1" applyFill="1" applyBorder="1" applyAlignment="1"/>
    <xf numFmtId="3" fontId="4" fillId="2" borderId="3" xfId="20" applyNumberFormat="1" applyFont="1" applyFill="1" applyBorder="1" applyAlignment="1"/>
    <xf numFmtId="0" fontId="4" fillId="2" borderId="2" xfId="20" applyFont="1" applyFill="1" applyBorder="1" applyAlignment="1">
      <alignment horizontal="left" vertical="center" wrapText="1"/>
    </xf>
    <xf numFmtId="3" fontId="4" fillId="2" borderId="2" xfId="20" applyNumberFormat="1" applyFont="1" applyFill="1" applyBorder="1" applyAlignment="1"/>
    <xf numFmtId="3" fontId="4" fillId="2" borderId="2" xfId="25" applyNumberFormat="1" applyFont="1" applyFill="1" applyBorder="1" applyAlignment="1">
      <alignment vertical="center"/>
    </xf>
    <xf numFmtId="3" fontId="4" fillId="2" borderId="6" xfId="20" applyNumberFormat="1" applyFont="1" applyFill="1" applyBorder="1" applyAlignment="1"/>
    <xf numFmtId="0" fontId="6" fillId="2" borderId="1" xfId="25" applyFont="1" applyFill="1" applyBorder="1" applyAlignment="1">
      <alignment horizontal="left" wrapText="1"/>
    </xf>
    <xf numFmtId="0" fontId="6" fillId="2" borderId="1" xfId="25" applyFont="1" applyFill="1" applyBorder="1" applyAlignment="1">
      <alignment horizontal="right" wrapText="1"/>
    </xf>
    <xf numFmtId="0" fontId="4" fillId="2" borderId="1" xfId="25" applyFont="1" applyFill="1" applyBorder="1" applyAlignment="1">
      <alignment horizontal="left"/>
    </xf>
    <xf numFmtId="3" fontId="4" fillId="2" borderId="1" xfId="25" applyNumberFormat="1" applyFont="1" applyFill="1" applyBorder="1" applyAlignment="1">
      <alignment vertical="center"/>
    </xf>
    <xf numFmtId="0" fontId="4" fillId="2" borderId="0" xfId="25" applyFont="1" applyFill="1" applyAlignment="1">
      <alignment horizontal="center"/>
    </xf>
    <xf numFmtId="3" fontId="4" fillId="2" borderId="0" xfId="25" applyNumberFormat="1" applyFont="1" applyFill="1" applyBorder="1" applyAlignment="1">
      <alignment vertical="center"/>
    </xf>
    <xf numFmtId="0" fontId="4" fillId="2" borderId="3" xfId="25" applyFont="1" applyFill="1" applyBorder="1" applyAlignment="1">
      <alignment horizontal="left" wrapText="1"/>
    </xf>
    <xf numFmtId="3" fontId="4" fillId="2" borderId="8" xfId="20" applyNumberFormat="1" applyFont="1" applyFill="1" applyBorder="1" applyAlignment="1"/>
    <xf numFmtId="0" fontId="4" fillId="2" borderId="2" xfId="25" applyFont="1" applyFill="1" applyBorder="1" applyAlignment="1">
      <alignment horizontal="left" wrapText="1"/>
    </xf>
    <xf numFmtId="0" fontId="4" fillId="2" borderId="4" xfId="25" applyFont="1" applyFill="1" applyBorder="1" applyAlignment="1">
      <alignment horizontal="left" wrapText="1"/>
    </xf>
    <xf numFmtId="3" fontId="4" fillId="2" borderId="4" xfId="20" applyNumberFormat="1" applyFont="1" applyFill="1" applyBorder="1" applyAlignment="1"/>
    <xf numFmtId="3" fontId="4" fillId="2" borderId="10" xfId="20" applyNumberFormat="1" applyFont="1" applyFill="1" applyBorder="1" applyAlignment="1"/>
    <xf numFmtId="3" fontId="4" fillId="2" borderId="1" xfId="20" applyNumberFormat="1" applyFont="1" applyFill="1" applyBorder="1" applyAlignment="1"/>
    <xf numFmtId="0" fontId="2" fillId="2" borderId="0" xfId="25" applyFont="1" applyFill="1" applyAlignment="1">
      <alignment horizontal="center"/>
    </xf>
    <xf numFmtId="3" fontId="4" fillId="2" borderId="11" xfId="14" applyNumberFormat="1" applyFont="1" applyFill="1" applyBorder="1"/>
    <xf numFmtId="0" fontId="2" fillId="2" borderId="0" xfId="25" applyFont="1" applyFill="1" applyAlignment="1">
      <alignment horizontal="right"/>
    </xf>
    <xf numFmtId="0" fontId="5" fillId="2" borderId="0" xfId="25" applyFont="1" applyFill="1" applyBorder="1" applyAlignment="1">
      <alignment horizontal="right" vertical="center" wrapText="1"/>
    </xf>
    <xf numFmtId="0" fontId="2" fillId="2" borderId="0" xfId="25" applyFont="1" applyFill="1" applyBorder="1" applyAlignment="1">
      <alignment horizontal="right"/>
    </xf>
    <xf numFmtId="3" fontId="4" fillId="2" borderId="2" xfId="25" applyNumberFormat="1" applyFont="1" applyFill="1" applyBorder="1" applyAlignment="1">
      <alignment vertical="center" wrapText="1"/>
    </xf>
    <xf numFmtId="0" fontId="4" fillId="2" borderId="4" xfId="25" applyFont="1" applyFill="1" applyBorder="1" applyAlignment="1">
      <alignment horizontal="left"/>
    </xf>
    <xf numFmtId="0" fontId="5" fillId="2" borderId="0" xfId="14" applyFont="1" applyFill="1" applyBorder="1" applyAlignment="1">
      <alignment horizontal="left"/>
    </xf>
    <xf numFmtId="0" fontId="10" fillId="2" borderId="0" xfId="14" applyFont="1" applyFill="1" applyBorder="1" applyAlignment="1">
      <alignment horizontal="right"/>
    </xf>
    <xf numFmtId="0" fontId="5" fillId="2" borderId="0" xfId="20" applyFont="1" applyFill="1" applyBorder="1" applyAlignment="1">
      <alignment horizontal="left"/>
    </xf>
    <xf numFmtId="0" fontId="2" fillId="2" borderId="0" xfId="25" quotePrefix="1" applyFont="1" applyFill="1" applyAlignment="1">
      <alignment horizontal="left"/>
    </xf>
    <xf numFmtId="3" fontId="2" fillId="2" borderId="0" xfId="25" applyNumberFormat="1" applyFont="1" applyFill="1" applyAlignment="1">
      <alignment horizontal="center"/>
    </xf>
    <xf numFmtId="3" fontId="2" fillId="2" borderId="0" xfId="25" applyNumberFormat="1" applyFont="1" applyFill="1" applyAlignment="1">
      <alignment horizontal="right"/>
    </xf>
    <xf numFmtId="0" fontId="4" fillId="2" borderId="0" xfId="25" applyFont="1" applyFill="1" applyAlignment="1">
      <alignment horizontal="left"/>
    </xf>
    <xf numFmtId="0" fontId="2" fillId="2" borderId="0" xfId="25" applyFont="1" applyFill="1" applyAlignment="1">
      <alignment horizontal="left"/>
    </xf>
    <xf numFmtId="0" fontId="2" fillId="2" borderId="0" xfId="25" applyFont="1" applyFill="1" applyBorder="1" applyAlignment="1">
      <alignment horizontal="center"/>
    </xf>
    <xf numFmtId="0" fontId="6" fillId="2" borderId="0" xfId="25" applyFont="1" applyFill="1" applyBorder="1" applyAlignment="1">
      <alignment horizontal="center" wrapText="1"/>
    </xf>
    <xf numFmtId="0" fontId="4" fillId="2" borderId="0" xfId="25" applyFont="1" applyFill="1" applyBorder="1" applyAlignment="1">
      <alignment horizontal="center"/>
    </xf>
    <xf numFmtId="0" fontId="4" fillId="2" borderId="0" xfId="25" applyFont="1" applyFill="1" applyBorder="1" applyAlignment="1">
      <alignment horizontal="right"/>
    </xf>
    <xf numFmtId="165" fontId="4" fillId="2" borderId="0" xfId="2" applyNumberFormat="1" applyFont="1" applyFill="1" applyBorder="1" applyAlignment="1">
      <alignment horizontal="right"/>
    </xf>
    <xf numFmtId="0" fontId="10" fillId="2" borderId="0" xfId="14" applyFont="1" applyFill="1" applyBorder="1" applyAlignment="1">
      <alignment horizontal="right" vertical="center" wrapText="1"/>
    </xf>
    <xf numFmtId="3" fontId="4" fillId="2" borderId="0" xfId="25" applyNumberFormat="1" applyFont="1" applyFill="1" applyBorder="1" applyAlignment="1">
      <alignment horizontal="right"/>
    </xf>
    <xf numFmtId="0" fontId="9" fillId="2" borderId="0" xfId="14" applyFont="1" applyFill="1" applyBorder="1" applyAlignment="1">
      <alignment horizontal="left" vertical="center" wrapText="1"/>
    </xf>
    <xf numFmtId="166" fontId="4" fillId="2" borderId="0" xfId="25" applyNumberFormat="1" applyFont="1" applyFill="1" applyBorder="1" applyAlignment="1">
      <alignment horizontal="right"/>
    </xf>
    <xf numFmtId="3" fontId="4" fillId="2" borderId="0" xfId="20" applyNumberFormat="1" applyFont="1" applyFill="1" applyBorder="1" applyAlignment="1"/>
    <xf numFmtId="0" fontId="12" fillId="2" borderId="0" xfId="14" applyFont="1" applyFill="1" applyBorder="1" applyAlignment="1">
      <alignment horizontal="right" vertical="center" wrapText="1"/>
    </xf>
    <xf numFmtId="0" fontId="9" fillId="2" borderId="0" xfId="14" applyFont="1" applyFill="1" applyBorder="1" applyAlignment="1">
      <alignment horizontal="right" vertical="center" wrapText="1"/>
    </xf>
    <xf numFmtId="0" fontId="8" fillId="2" borderId="0" xfId="25" applyFont="1" applyFill="1" applyAlignment="1">
      <alignment horizontal="left"/>
    </xf>
    <xf numFmtId="0" fontId="3" fillId="2" borderId="0" xfId="20" applyFill="1"/>
    <xf numFmtId="0" fontId="0" fillId="2" borderId="0" xfId="0" applyFill="1"/>
    <xf numFmtId="0" fontId="10" fillId="2" borderId="0" xfId="20" applyFont="1" applyFill="1" applyBorder="1" applyAlignment="1">
      <alignment horizontal="right"/>
    </xf>
    <xf numFmtId="0" fontId="6" fillId="2" borderId="0" xfId="25" applyFont="1" applyFill="1" applyBorder="1" applyAlignment="1">
      <alignment horizontal="right" wrapText="1"/>
    </xf>
    <xf numFmtId="3" fontId="4" fillId="2" borderId="0" xfId="29" applyNumberFormat="1" applyFont="1" applyFill="1" applyBorder="1" applyAlignment="1">
      <alignment vertical="center" wrapText="1"/>
    </xf>
    <xf numFmtId="165" fontId="4" fillId="2" borderId="0" xfId="1" applyNumberFormat="1" applyFont="1" applyFill="1" applyBorder="1" applyAlignment="1">
      <alignment horizontal="center"/>
    </xf>
    <xf numFmtId="0" fontId="12" fillId="2" borderId="0" xfId="14" applyFont="1" applyFill="1" applyBorder="1" applyAlignment="1">
      <alignment horizontal="left" vertical="center" wrapText="1"/>
    </xf>
    <xf numFmtId="0" fontId="4" fillId="2" borderId="0" xfId="26" applyFont="1" applyFill="1" applyBorder="1" applyAlignment="1">
      <alignment horizontal="right" wrapText="1"/>
    </xf>
    <xf numFmtId="3" fontId="4" fillId="2" borderId="0" xfId="26" applyNumberFormat="1" applyFont="1" applyFill="1" applyBorder="1" applyAlignment="1">
      <alignment horizontal="right" wrapText="1"/>
    </xf>
    <xf numFmtId="165" fontId="4" fillId="2" borderId="0" xfId="25" applyNumberFormat="1" applyFont="1" applyFill="1" applyBorder="1" applyAlignment="1">
      <alignment horizontal="center"/>
    </xf>
    <xf numFmtId="3" fontId="2" fillId="2" borderId="0" xfId="25" applyNumberFormat="1" applyFont="1" applyFill="1" applyBorder="1" applyAlignment="1">
      <alignment horizontal="center"/>
    </xf>
    <xf numFmtId="0" fontId="4" fillId="2" borderId="0" xfId="25" applyFont="1" applyFill="1" applyBorder="1" applyAlignment="1">
      <alignment horizontal="left" wrapText="1"/>
    </xf>
    <xf numFmtId="165" fontId="4" fillId="2" borderId="0" xfId="2" applyNumberFormat="1" applyFont="1" applyFill="1" applyBorder="1" applyAlignment="1">
      <alignment horizontal="center"/>
    </xf>
    <xf numFmtId="3" fontId="4" fillId="2" borderId="11" xfId="20" applyNumberFormat="1" applyFont="1" applyFill="1" applyBorder="1"/>
    <xf numFmtId="0" fontId="3" fillId="2" borderId="0" xfId="20" applyFill="1" applyAlignment="1">
      <alignment horizontal="left"/>
    </xf>
    <xf numFmtId="0" fontId="3" fillId="2" borderId="0" xfId="20" applyFill="1" applyBorder="1" applyAlignment="1">
      <alignment horizontal="left"/>
    </xf>
    <xf numFmtId="0" fontId="3" fillId="2" borderId="0" xfId="20" applyFill="1" applyBorder="1"/>
    <xf numFmtId="0" fontId="4" fillId="2" borderId="0" xfId="20" applyFont="1" applyFill="1" applyBorder="1" applyAlignment="1">
      <alignment horizontal="left" vertical="center" wrapText="1"/>
    </xf>
    <xf numFmtId="166" fontId="4" fillId="2" borderId="0" xfId="25" applyNumberFormat="1" applyFont="1" applyFill="1" applyBorder="1" applyAlignment="1">
      <alignment horizontal="right" vertical="center"/>
    </xf>
    <xf numFmtId="3" fontId="3" fillId="2" borderId="0" xfId="20" applyNumberFormat="1" applyFill="1"/>
    <xf numFmtId="0" fontId="6" fillId="2" borderId="3" xfId="25" applyFont="1" applyFill="1" applyBorder="1" applyAlignment="1">
      <alignment horizontal="right" wrapText="1"/>
    </xf>
    <xf numFmtId="0" fontId="4" fillId="2" borderId="4" xfId="20" applyFont="1" applyFill="1" applyBorder="1" applyAlignment="1">
      <alignment horizontal="left" vertical="center" wrapText="1"/>
    </xf>
    <xf numFmtId="0" fontId="8" fillId="2" borderId="0" xfId="25" applyFont="1" applyFill="1" applyAlignment="1"/>
    <xf numFmtId="0" fontId="6" fillId="2" borderId="3" xfId="25" applyFont="1" applyFill="1" applyBorder="1" applyAlignment="1">
      <alignment horizontal="left" wrapText="1"/>
    </xf>
    <xf numFmtId="0" fontId="4" fillId="2" borderId="8" xfId="20" applyFont="1" applyFill="1" applyBorder="1" applyAlignment="1">
      <alignment horizontal="left" vertical="center" wrapText="1"/>
    </xf>
    <xf numFmtId="0" fontId="4" fillId="2" borderId="9" xfId="20" applyFont="1" applyFill="1" applyBorder="1" applyAlignment="1">
      <alignment horizontal="left" vertical="center" wrapText="1"/>
    </xf>
    <xf numFmtId="0" fontId="4" fillId="2" borderId="6" xfId="20" applyFont="1" applyFill="1" applyBorder="1" applyAlignment="1">
      <alignment horizontal="left" vertical="center" wrapText="1"/>
    </xf>
    <xf numFmtId="3" fontId="4" fillId="2" borderId="12" xfId="25" applyNumberFormat="1" applyFont="1" applyFill="1" applyBorder="1" applyAlignment="1">
      <alignment vertical="center" wrapText="1"/>
    </xf>
    <xf numFmtId="0" fontId="2" fillId="2" borderId="0" xfId="25" applyFont="1" applyFill="1" applyBorder="1" applyAlignment="1">
      <alignment horizontal="left"/>
    </xf>
    <xf numFmtId="0" fontId="4" fillId="2" borderId="9" xfId="25" applyFont="1" applyFill="1" applyBorder="1" applyAlignment="1">
      <alignment horizontal="left"/>
    </xf>
    <xf numFmtId="0" fontId="2" fillId="2" borderId="9" xfId="25" applyFont="1" applyFill="1" applyBorder="1" applyAlignment="1">
      <alignment horizontal="left"/>
    </xf>
    <xf numFmtId="0" fontId="18" fillId="2" borderId="0" xfId="25" applyFont="1" applyFill="1" applyAlignment="1">
      <alignment horizontal="left"/>
    </xf>
    <xf numFmtId="164" fontId="2" fillId="2" borderId="0" xfId="25" applyNumberFormat="1" applyFont="1" applyFill="1" applyBorder="1" applyAlignment="1">
      <alignment horizontal="center"/>
    </xf>
    <xf numFmtId="164" fontId="2" fillId="2" borderId="0" xfId="25" applyNumberFormat="1" applyFont="1" applyFill="1" applyAlignment="1">
      <alignment horizontal="center"/>
    </xf>
    <xf numFmtId="3" fontId="4" fillId="2" borderId="2" xfId="25" applyNumberFormat="1" applyFont="1" applyFill="1" applyBorder="1" applyAlignment="1">
      <alignment horizontal="right" vertical="center" wrapText="1"/>
    </xf>
    <xf numFmtId="3" fontId="4" fillId="2" borderId="2" xfId="25" applyNumberFormat="1" applyFont="1" applyFill="1" applyBorder="1" applyAlignment="1">
      <alignment horizontal="right" vertical="center"/>
    </xf>
    <xf numFmtId="3" fontId="4" fillId="2" borderId="1" xfId="25" applyNumberFormat="1" applyFont="1" applyFill="1" applyBorder="1" applyAlignment="1">
      <alignment horizontal="right" vertical="center"/>
    </xf>
    <xf numFmtId="3" fontId="4" fillId="2" borderId="3" xfId="25" applyNumberFormat="1" applyFont="1" applyFill="1" applyBorder="1" applyAlignment="1">
      <alignment horizontal="right" vertical="center" wrapText="1"/>
    </xf>
    <xf numFmtId="3" fontId="4" fillId="2" borderId="9" xfId="20" applyNumberFormat="1" applyFont="1" applyFill="1" applyBorder="1" applyAlignment="1">
      <alignment horizontal="right"/>
    </xf>
    <xf numFmtId="3" fontId="4" fillId="2" borderId="2" xfId="20" applyNumberFormat="1" applyFont="1" applyFill="1" applyBorder="1" applyAlignment="1">
      <alignment horizontal="right"/>
    </xf>
    <xf numFmtId="3" fontId="4" fillId="2" borderId="6" xfId="20" applyNumberFormat="1" applyFont="1" applyFill="1" applyBorder="1" applyAlignment="1">
      <alignment horizontal="right"/>
    </xf>
    <xf numFmtId="3" fontId="4" fillId="2" borderId="4" xfId="20" applyNumberFormat="1" applyFont="1" applyFill="1" applyBorder="1" applyAlignment="1">
      <alignment horizontal="right"/>
    </xf>
    <xf numFmtId="3" fontId="4" fillId="2" borderId="10" xfId="20" applyNumberFormat="1" applyFont="1" applyFill="1" applyBorder="1" applyAlignment="1">
      <alignment horizontal="right"/>
    </xf>
    <xf numFmtId="3" fontId="4" fillId="2" borderId="1" xfId="20" applyNumberFormat="1" applyFont="1" applyFill="1" applyBorder="1" applyAlignment="1">
      <alignment horizontal="right"/>
    </xf>
    <xf numFmtId="3" fontId="4" fillId="2" borderId="12" xfId="25" applyNumberFormat="1" applyFont="1" applyFill="1" applyBorder="1" applyAlignment="1">
      <alignment horizontal="right" vertical="center" wrapText="1"/>
    </xf>
    <xf numFmtId="0" fontId="5" fillId="2" borderId="0" xfId="0" applyFont="1" applyFill="1" applyAlignment="1"/>
    <xf numFmtId="0" fontId="5" fillId="2" borderId="0" xfId="0" applyFont="1" applyFill="1" applyBorder="1" applyAlignment="1">
      <alignment horizontal="left"/>
    </xf>
    <xf numFmtId="3" fontId="7" fillId="2" borderId="2" xfId="25" applyNumberFormat="1" applyFont="1" applyFill="1" applyBorder="1" applyAlignment="1">
      <alignment horizontal="right"/>
    </xf>
    <xf numFmtId="3" fontId="4" fillId="2" borderId="0" xfId="25" quotePrefix="1" applyNumberFormat="1" applyFont="1" applyFill="1" applyBorder="1" applyAlignment="1">
      <alignment horizontal="right" vertical="center"/>
    </xf>
    <xf numFmtId="3" fontId="7" fillId="2" borderId="1" xfId="25" applyNumberFormat="1" applyFont="1" applyFill="1" applyBorder="1" applyAlignment="1">
      <alignment horizontal="right"/>
    </xf>
    <xf numFmtId="3" fontId="7" fillId="2" borderId="10" xfId="0" applyNumberFormat="1" applyFont="1" applyFill="1" applyBorder="1"/>
    <xf numFmtId="3" fontId="7" fillId="2" borderId="1" xfId="0" applyNumberFormat="1" applyFont="1" applyFill="1" applyBorder="1"/>
    <xf numFmtId="3" fontId="4" fillId="2" borderId="12" xfId="25" applyNumberFormat="1" applyFont="1" applyFill="1" applyBorder="1" applyAlignment="1">
      <alignment horizontal="right" vertical="center"/>
    </xf>
    <xf numFmtId="3" fontId="7" fillId="2" borderId="2" xfId="25" applyNumberFormat="1" applyFont="1" applyFill="1" applyBorder="1" applyAlignment="1">
      <alignment horizontal="right" vertical="center"/>
    </xf>
    <xf numFmtId="3" fontId="7" fillId="2" borderId="8" xfId="0" applyNumberFormat="1" applyFont="1" applyFill="1" applyBorder="1"/>
    <xf numFmtId="3" fontId="7" fillId="2" borderId="3" xfId="0" applyNumberFormat="1" applyFont="1" applyFill="1" applyBorder="1"/>
    <xf numFmtId="3" fontId="7" fillId="2" borderId="9" xfId="0" applyNumberFormat="1" applyFont="1" applyFill="1" applyBorder="1"/>
    <xf numFmtId="3" fontId="7" fillId="2" borderId="2" xfId="0" applyNumberFormat="1" applyFont="1" applyFill="1" applyBorder="1"/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2" fillId="2" borderId="0" xfId="0" applyFont="1" applyFill="1"/>
    <xf numFmtId="0" fontId="5" fillId="2" borderId="0" xfId="28" applyFont="1" applyFill="1"/>
    <xf numFmtId="3" fontId="4" fillId="2" borderId="0" xfId="25" applyNumberFormat="1" applyFont="1" applyFill="1" applyBorder="1" applyAlignment="1">
      <alignment vertical="center" wrapText="1"/>
    </xf>
    <xf numFmtId="3" fontId="2" fillId="2" borderId="0" xfId="0" applyNumberFormat="1" applyFont="1" applyFill="1"/>
    <xf numFmtId="0" fontId="2" fillId="2" borderId="0" xfId="0" applyFont="1" applyFill="1" applyBorder="1"/>
    <xf numFmtId="3" fontId="2" fillId="2" borderId="0" xfId="0" applyNumberFormat="1" applyFont="1" applyFill="1" applyBorder="1"/>
    <xf numFmtId="0" fontId="0" fillId="2" borderId="0" xfId="0" quotePrefix="1" applyNumberFormat="1" applyFill="1"/>
    <xf numFmtId="4" fontId="4" fillId="2" borderId="1" xfId="25" applyNumberFormat="1" applyFont="1" applyFill="1" applyBorder="1" applyAlignment="1">
      <alignment horizontal="right" vertical="center"/>
    </xf>
    <xf numFmtId="0" fontId="5" fillId="2" borderId="0" xfId="27" applyFont="1" applyFill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/>
    <xf numFmtId="0" fontId="6" fillId="2" borderId="1" xfId="0" applyFont="1" applyFill="1" applyBorder="1" applyAlignment="1">
      <alignment horizontal="right" wrapText="1"/>
    </xf>
    <xf numFmtId="0" fontId="6" fillId="2" borderId="4" xfId="25" applyFont="1" applyFill="1" applyBorder="1" applyAlignment="1">
      <alignment horizontal="left" wrapText="1"/>
    </xf>
    <xf numFmtId="0" fontId="6" fillId="2" borderId="6" xfId="25" applyFont="1" applyFill="1" applyBorder="1" applyAlignment="1">
      <alignment horizontal="left" wrapText="1"/>
    </xf>
    <xf numFmtId="0" fontId="6" fillId="2" borderId="14" xfId="0" applyFont="1" applyFill="1" applyBorder="1"/>
    <xf numFmtId="0" fontId="6" fillId="2" borderId="10" xfId="0" applyFont="1" applyFill="1" applyBorder="1" applyAlignment="1">
      <alignment horizontal="right" wrapText="1"/>
    </xf>
    <xf numFmtId="0" fontId="6" fillId="2" borderId="13" xfId="0" applyFont="1" applyFill="1" applyBorder="1" applyAlignment="1">
      <alignment horizontal="right" wrapText="1"/>
    </xf>
    <xf numFmtId="0" fontId="6" fillId="2" borderId="14" xfId="0" applyFont="1" applyFill="1" applyBorder="1" applyAlignment="1">
      <alignment horizontal="right" wrapText="1"/>
    </xf>
    <xf numFmtId="0" fontId="6" fillId="2" borderId="5" xfId="0" applyFont="1" applyFill="1" applyBorder="1"/>
    <xf numFmtId="3" fontId="4" fillId="2" borderId="9" xfId="0" applyNumberFormat="1" applyFont="1" applyFill="1" applyBorder="1"/>
    <xf numFmtId="3" fontId="4" fillId="2" borderId="11" xfId="0" applyNumberFormat="1" applyFont="1" applyFill="1" applyBorder="1"/>
    <xf numFmtId="164" fontId="4" fillId="2" borderId="8" xfId="0" applyNumberFormat="1" applyFont="1" applyFill="1" applyBorder="1"/>
    <xf numFmtId="164" fontId="4" fillId="2" borderId="11" xfId="0" applyNumberFormat="1" applyFont="1" applyFill="1" applyBorder="1"/>
    <xf numFmtId="164" fontId="4" fillId="2" borderId="15" xfId="0" applyNumberFormat="1" applyFont="1" applyFill="1" applyBorder="1"/>
    <xf numFmtId="1" fontId="4" fillId="2" borderId="12" xfId="0" applyNumberFormat="1" applyFont="1" applyFill="1" applyBorder="1"/>
    <xf numFmtId="1" fontId="4" fillId="2" borderId="0" xfId="0" applyNumberFormat="1" applyFont="1" applyFill="1" applyBorder="1"/>
    <xf numFmtId="164" fontId="2" fillId="2" borderId="0" xfId="0" applyNumberFormat="1" applyFont="1" applyFill="1"/>
    <xf numFmtId="3" fontId="4" fillId="2" borderId="0" xfId="0" applyNumberFormat="1" applyFont="1" applyFill="1" applyBorder="1"/>
    <xf numFmtId="164" fontId="4" fillId="2" borderId="9" xfId="0" applyNumberFormat="1" applyFont="1" applyFill="1" applyBorder="1"/>
    <xf numFmtId="164" fontId="4" fillId="2" borderId="0" xfId="0" applyNumberFormat="1" applyFont="1" applyFill="1" applyBorder="1"/>
    <xf numFmtId="164" fontId="4" fillId="2" borderId="12" xfId="0" applyNumberFormat="1" applyFont="1" applyFill="1" applyBorder="1"/>
    <xf numFmtId="1" fontId="2" fillId="2" borderId="0" xfId="0" applyNumberFormat="1" applyFont="1" applyFill="1"/>
    <xf numFmtId="3" fontId="4" fillId="2" borderId="10" xfId="0" applyNumberFormat="1" applyFont="1" applyFill="1" applyBorder="1"/>
    <xf numFmtId="3" fontId="4" fillId="2" borderId="14" xfId="0" applyNumberFormat="1" applyFont="1" applyFill="1" applyBorder="1"/>
    <xf numFmtId="3" fontId="4" fillId="2" borderId="13" xfId="0" applyNumberFormat="1" applyFont="1" applyFill="1" applyBorder="1"/>
    <xf numFmtId="164" fontId="4" fillId="2" borderId="10" xfId="0" applyNumberFormat="1" applyFont="1" applyFill="1" applyBorder="1"/>
    <xf numFmtId="164" fontId="4" fillId="2" borderId="13" xfId="0" applyNumberFormat="1" applyFont="1" applyFill="1" applyBorder="1"/>
    <xf numFmtId="164" fontId="4" fillId="2" borderId="14" xfId="0" applyNumberFormat="1" applyFont="1" applyFill="1" applyBorder="1"/>
    <xf numFmtId="1" fontId="4" fillId="2" borderId="5" xfId="0" applyNumberFormat="1" applyFont="1" applyFill="1" applyBorder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4" fontId="4" fillId="2" borderId="6" xfId="0" applyNumberFormat="1" applyFont="1" applyFill="1" applyBorder="1"/>
    <xf numFmtId="164" fontId="4" fillId="2" borderId="7" xfId="0" applyNumberFormat="1" applyFont="1" applyFill="1" applyBorder="1"/>
    <xf numFmtId="164" fontId="4" fillId="2" borderId="5" xfId="0" applyNumberFormat="1" applyFont="1" applyFill="1" applyBorder="1"/>
    <xf numFmtId="0" fontId="6" fillId="2" borderId="0" xfId="25" applyFont="1" applyFill="1" applyBorder="1" applyAlignment="1">
      <alignment horizontal="left" wrapText="1"/>
    </xf>
    <xf numFmtId="0" fontId="6" fillId="2" borderId="1" xfId="0" applyFont="1" applyFill="1" applyBorder="1"/>
    <xf numFmtId="0" fontId="6" fillId="2" borderId="10" xfId="0" applyFont="1" applyFill="1" applyBorder="1"/>
    <xf numFmtId="3" fontId="4" fillId="2" borderId="2" xfId="0" applyNumberFormat="1" applyFont="1" applyFill="1" applyBorder="1"/>
    <xf numFmtId="3" fontId="4" fillId="2" borderId="1" xfId="0" applyNumberFormat="1" applyFont="1" applyFill="1" applyBorder="1"/>
    <xf numFmtId="0" fontId="6" fillId="2" borderId="13" xfId="0" applyFont="1" applyFill="1" applyBorder="1"/>
    <xf numFmtId="3" fontId="4" fillId="2" borderId="3" xfId="0" applyNumberFormat="1" applyFont="1" applyFill="1" applyBorder="1"/>
    <xf numFmtId="0" fontId="4" fillId="2" borderId="10" xfId="20" applyFont="1" applyFill="1" applyBorder="1" applyAlignment="1">
      <alignment horizontal="left" vertical="center" wrapText="1"/>
    </xf>
    <xf numFmtId="3" fontId="4" fillId="2" borderId="13" xfId="20" applyNumberFormat="1" applyFont="1" applyFill="1" applyBorder="1" applyAlignment="1"/>
    <xf numFmtId="3" fontId="4" fillId="2" borderId="14" xfId="20" applyNumberFormat="1" applyFont="1" applyFill="1" applyBorder="1" applyAlignment="1"/>
    <xf numFmtId="3" fontId="4" fillId="3" borderId="9" xfId="20" applyNumberFormat="1" applyFont="1" applyFill="1" applyBorder="1" applyAlignment="1"/>
    <xf numFmtId="165" fontId="4" fillId="2" borderId="1" xfId="1" applyNumberFormat="1" applyFont="1" applyFill="1" applyBorder="1" applyAlignment="1">
      <alignment horizontal="right" vertical="center"/>
    </xf>
    <xf numFmtId="3" fontId="4" fillId="2" borderId="15" xfId="25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/>
    <xf numFmtId="0" fontId="1" fillId="2" borderId="0" xfId="0" applyFont="1" applyFill="1"/>
    <xf numFmtId="164" fontId="2" fillId="2" borderId="0" xfId="0" applyNumberFormat="1" applyFont="1" applyFill="1" applyBorder="1"/>
    <xf numFmtId="164" fontId="4" fillId="2" borderId="0" xfId="0" applyNumberFormat="1" applyFont="1" applyFill="1" applyAlignment="1">
      <alignment horizontal="justify"/>
    </xf>
    <xf numFmtId="164" fontId="15" fillId="2" borderId="0" xfId="0" applyNumberFormat="1" applyFont="1" applyFill="1" applyAlignment="1">
      <alignment horizontal="justify"/>
    </xf>
    <xf numFmtId="0" fontId="16" fillId="0" borderId="0" xfId="0" applyFont="1" applyFill="1"/>
    <xf numFmtId="0" fontId="16" fillId="0" borderId="35" xfId="0" applyFont="1" applyFill="1" applyBorder="1" applyAlignment="1">
      <alignment vertical="top" wrapText="1"/>
    </xf>
    <xf numFmtId="3" fontId="16" fillId="0" borderId="35" xfId="0" applyNumberFormat="1" applyFont="1" applyFill="1" applyBorder="1" applyAlignment="1">
      <alignment vertical="top" wrapText="1"/>
    </xf>
    <xf numFmtId="3" fontId="16" fillId="0" borderId="36" xfId="0" applyNumberFormat="1" applyFont="1" applyFill="1" applyBorder="1" applyAlignment="1">
      <alignment vertical="top" wrapText="1"/>
    </xf>
    <xf numFmtId="0" fontId="16" fillId="0" borderId="36" xfId="0" applyFont="1" applyFill="1" applyBorder="1" applyAlignment="1">
      <alignment vertical="top" wrapText="1"/>
    </xf>
    <xf numFmtId="0" fontId="16" fillId="0" borderId="37" xfId="0" applyFont="1" applyFill="1" applyBorder="1" applyAlignment="1">
      <alignment vertical="top" wrapText="1"/>
    </xf>
    <xf numFmtId="3" fontId="16" fillId="0" borderId="37" xfId="0" applyNumberFormat="1" applyFont="1" applyFill="1" applyBorder="1" applyAlignment="1">
      <alignment vertical="top" wrapText="1"/>
    </xf>
    <xf numFmtId="3" fontId="16" fillId="0" borderId="38" xfId="0" applyNumberFormat="1" applyFont="1" applyFill="1" applyBorder="1" applyAlignment="1">
      <alignment vertical="top" wrapText="1"/>
    </xf>
    <xf numFmtId="0" fontId="17" fillId="0" borderId="34" xfId="0" applyFont="1" applyFill="1" applyBorder="1" applyAlignment="1">
      <alignment horizontal="left" vertical="top" wrapText="1"/>
    </xf>
    <xf numFmtId="0" fontId="17" fillId="0" borderId="35" xfId="0" applyFont="1" applyFill="1" applyBorder="1" applyAlignment="1">
      <alignment horizontal="left" vertical="top" wrapText="1"/>
    </xf>
    <xf numFmtId="0" fontId="17" fillId="0" borderId="37" xfId="0" applyFont="1" applyFill="1" applyBorder="1" applyAlignment="1">
      <alignment horizontal="left" vertical="top" wrapText="1"/>
    </xf>
    <xf numFmtId="167" fontId="2" fillId="2" borderId="0" xfId="0" applyNumberFormat="1" applyFont="1" applyFill="1" applyBorder="1"/>
    <xf numFmtId="165" fontId="2" fillId="2" borderId="0" xfId="1" applyNumberFormat="1" applyFont="1" applyFill="1" applyAlignment="1">
      <alignment horizontal="center"/>
    </xf>
    <xf numFmtId="0" fontId="16" fillId="0" borderId="0" xfId="0" applyFont="1" applyFill="1" applyAlignment="1">
      <alignment horizontal="left"/>
    </xf>
    <xf numFmtId="0" fontId="17" fillId="0" borderId="32" xfId="0" applyFont="1" applyFill="1" applyBorder="1" applyAlignment="1">
      <alignment horizontal="center" vertical="top" wrapText="1"/>
    </xf>
    <xf numFmtId="0" fontId="17" fillId="0" borderId="33" xfId="0" applyFont="1" applyFill="1" applyBorder="1" applyAlignment="1">
      <alignment horizontal="center" vertical="top" wrapText="1"/>
    </xf>
    <xf numFmtId="0" fontId="29" fillId="0" borderId="0" xfId="0" applyFont="1"/>
    <xf numFmtId="0" fontId="1" fillId="0" borderId="0" xfId="30"/>
    <xf numFmtId="0" fontId="30" fillId="0" borderId="0" xfId="30" applyFont="1"/>
    <xf numFmtId="0" fontId="21" fillId="4" borderId="10" xfId="30" applyFont="1" applyFill="1" applyBorder="1" applyAlignment="1">
      <alignment horizontal="left" wrapText="1"/>
    </xf>
    <xf numFmtId="0" fontId="21" fillId="4" borderId="1" xfId="30" applyFont="1" applyFill="1" applyBorder="1" applyAlignment="1">
      <alignment horizontal="left" wrapText="1"/>
    </xf>
    <xf numFmtId="0" fontId="21" fillId="4" borderId="13" xfId="30" applyFont="1" applyFill="1" applyBorder="1" applyAlignment="1">
      <alignment horizontal="left" wrapText="1"/>
    </xf>
    <xf numFmtId="0" fontId="21" fillId="4" borderId="1" xfId="30" applyFont="1" applyFill="1" applyBorder="1" applyAlignment="1">
      <alignment horizontal="right" wrapText="1"/>
    </xf>
    <xf numFmtId="0" fontId="31" fillId="4" borderId="1" xfId="30" applyFont="1" applyFill="1" applyBorder="1" applyAlignment="1">
      <alignment wrapText="1"/>
    </xf>
    <xf numFmtId="0" fontId="1" fillId="4" borderId="0" xfId="30" applyFill="1"/>
    <xf numFmtId="0" fontId="1" fillId="4" borderId="2" xfId="30" applyFill="1" applyBorder="1"/>
    <xf numFmtId="0" fontId="1" fillId="4" borderId="1" xfId="30" applyFill="1" applyBorder="1"/>
    <xf numFmtId="0" fontId="30" fillId="4" borderId="1" xfId="30" applyFont="1" applyFill="1" applyBorder="1"/>
    <xf numFmtId="0" fontId="24" fillId="4" borderId="10" xfId="30" applyFont="1" applyFill="1" applyBorder="1" applyAlignment="1">
      <alignment horizontal="left"/>
    </xf>
    <xf numFmtId="0" fontId="24" fillId="4" borderId="13" xfId="30" applyFont="1" applyFill="1" applyBorder="1" applyAlignment="1">
      <alignment horizontal="left"/>
    </xf>
    <xf numFmtId="49" fontId="24" fillId="4" borderId="1" xfId="31" applyNumberFormat="1" applyFont="1" applyFill="1" applyBorder="1" applyAlignment="1">
      <alignment horizontal="center"/>
    </xf>
    <xf numFmtId="49" fontId="24" fillId="4" borderId="14" xfId="31" applyNumberFormat="1" applyFont="1" applyFill="1" applyBorder="1" applyAlignment="1">
      <alignment horizontal="center"/>
    </xf>
    <xf numFmtId="0" fontId="26" fillId="4" borderId="11" xfId="30" applyFont="1" applyFill="1" applyBorder="1" applyAlignment="1">
      <alignment horizontal="right"/>
    </xf>
    <xf numFmtId="0" fontId="20" fillId="4" borderId="3" xfId="30" applyFont="1" applyFill="1" applyBorder="1"/>
    <xf numFmtId="0" fontId="20" fillId="4" borderId="11" xfId="30" applyFont="1" applyFill="1" applyBorder="1"/>
    <xf numFmtId="0" fontId="1" fillId="2" borderId="3" xfId="30" applyFill="1" applyBorder="1"/>
    <xf numFmtId="0" fontId="30" fillId="2" borderId="3" xfId="30" applyFont="1" applyFill="1" applyBorder="1"/>
    <xf numFmtId="0" fontId="24" fillId="4" borderId="9" xfId="30" applyFont="1" applyFill="1" applyBorder="1" applyAlignment="1">
      <alignment horizontal="left"/>
    </xf>
    <xf numFmtId="0" fontId="24" fillId="4" borderId="0" xfId="30" applyFont="1" applyFill="1" applyBorder="1" applyAlignment="1">
      <alignment horizontal="left"/>
    </xf>
    <xf numFmtId="165" fontId="24" fillId="2" borderId="2" xfId="31" applyNumberFormat="1" applyFont="1" applyFill="1" applyBorder="1"/>
    <xf numFmtId="165" fontId="24" fillId="2" borderId="12" xfId="31" applyNumberFormat="1" applyFont="1" applyFill="1" applyBorder="1"/>
    <xf numFmtId="0" fontId="24" fillId="4" borderId="0" xfId="30" applyFont="1" applyFill="1" applyBorder="1" applyAlignment="1">
      <alignment horizontal="right"/>
    </xf>
    <xf numFmtId="0" fontId="20" fillId="4" borderId="2" xfId="30" applyFont="1" applyFill="1" applyBorder="1"/>
    <xf numFmtId="0" fontId="20" fillId="4" borderId="0" xfId="30" applyFont="1" applyFill="1" applyBorder="1"/>
    <xf numFmtId="0" fontId="24" fillId="4" borderId="7" xfId="30" applyFont="1" applyFill="1" applyBorder="1" applyAlignment="1">
      <alignment horizontal="right"/>
    </xf>
    <xf numFmtId="0" fontId="20" fillId="4" borderId="4" xfId="30" applyFont="1" applyFill="1" applyBorder="1"/>
    <xf numFmtId="0" fontId="20" fillId="4" borderId="7" xfId="30" applyFont="1" applyFill="1" applyBorder="1"/>
    <xf numFmtId="0" fontId="1" fillId="4" borderId="0" xfId="30" applyFont="1" applyFill="1"/>
    <xf numFmtId="0" fontId="1" fillId="2" borderId="2" xfId="30" applyFill="1" applyBorder="1"/>
    <xf numFmtId="0" fontId="30" fillId="2" borderId="2" xfId="30" applyFont="1" applyFill="1" applyBorder="1" applyAlignment="1">
      <alignment horizontal="center"/>
    </xf>
    <xf numFmtId="165" fontId="20" fillId="2" borderId="2" xfId="31" applyNumberFormat="1" applyFont="1" applyFill="1" applyBorder="1" applyAlignment="1">
      <alignment horizontal="right" vertical="center"/>
    </xf>
    <xf numFmtId="165" fontId="20" fillId="2" borderId="12" xfId="31" applyNumberFormat="1" applyFont="1" applyFill="1" applyBorder="1" applyAlignment="1">
      <alignment horizontal="right" vertical="center"/>
    </xf>
    <xf numFmtId="165" fontId="19" fillId="2" borderId="2" xfId="31" applyNumberFormat="1" applyFont="1" applyFill="1" applyBorder="1"/>
    <xf numFmtId="165" fontId="34" fillId="2" borderId="2" xfId="31" applyNumberFormat="1" applyFont="1" applyFill="1" applyBorder="1" applyAlignment="1">
      <alignment horizontal="center"/>
    </xf>
    <xf numFmtId="0" fontId="24" fillId="4" borderId="6" xfId="30" applyFont="1" applyFill="1" applyBorder="1" applyAlignment="1">
      <alignment horizontal="left"/>
    </xf>
    <xf numFmtId="0" fontId="24" fillId="4" borderId="7" xfId="30" applyFont="1" applyFill="1" applyBorder="1" applyAlignment="1">
      <alignment horizontal="left"/>
    </xf>
    <xf numFmtId="0" fontId="20" fillId="4" borderId="0" xfId="30" applyFont="1" applyFill="1" applyBorder="1" applyAlignment="1">
      <alignment horizontal="left"/>
    </xf>
    <xf numFmtId="0" fontId="23" fillId="4" borderId="0" xfId="30" applyFont="1" applyFill="1" applyAlignment="1">
      <alignment horizontal="left"/>
    </xf>
    <xf numFmtId="0" fontId="23" fillId="4" borderId="0" xfId="30" applyFont="1" applyFill="1" applyBorder="1" applyAlignment="1">
      <alignment horizontal="left"/>
    </xf>
    <xf numFmtId="165" fontId="1" fillId="2" borderId="2" xfId="30" applyNumberFormat="1" applyFill="1" applyBorder="1"/>
    <xf numFmtId="0" fontId="1" fillId="2" borderId="1" xfId="30" applyFill="1" applyBorder="1"/>
    <xf numFmtId="0" fontId="30" fillId="2" borderId="1" xfId="30" applyFont="1" applyFill="1" applyBorder="1" applyAlignment="1">
      <alignment horizontal="center"/>
    </xf>
    <xf numFmtId="0" fontId="20" fillId="4" borderId="0" xfId="30" applyFont="1" applyFill="1" applyBorder="1" applyAlignment="1">
      <alignment horizontal="right"/>
    </xf>
    <xf numFmtId="0" fontId="20" fillId="4" borderId="7" xfId="30" applyFont="1" applyFill="1" applyBorder="1" applyAlignment="1">
      <alignment horizontal="right"/>
    </xf>
    <xf numFmtId="0" fontId="1" fillId="2" borderId="4" xfId="30" applyFill="1" applyBorder="1"/>
    <xf numFmtId="0" fontId="30" fillId="2" borderId="4" xfId="30" applyFont="1" applyFill="1" applyBorder="1" applyAlignment="1">
      <alignment horizontal="center"/>
    </xf>
    <xf numFmtId="0" fontId="20" fillId="0" borderId="0" xfId="30" applyFont="1" applyFill="1" applyBorder="1" applyAlignment="1">
      <alignment horizontal="right"/>
    </xf>
    <xf numFmtId="0" fontId="1" fillId="2" borderId="0" xfId="30" applyFill="1"/>
    <xf numFmtId="0" fontId="30" fillId="2" borderId="0" xfId="30" applyFont="1" applyFill="1"/>
    <xf numFmtId="0" fontId="35" fillId="2" borderId="0" xfId="0" applyFont="1" applyFill="1"/>
    <xf numFmtId="0" fontId="35" fillId="0" borderId="0" xfId="0" applyFont="1"/>
    <xf numFmtId="165" fontId="24" fillId="0" borderId="2" xfId="31" applyNumberFormat="1" applyFont="1" applyFill="1" applyBorder="1"/>
    <xf numFmtId="165" fontId="24" fillId="0" borderId="12" xfId="31" applyNumberFormat="1" applyFont="1" applyFill="1" applyBorder="1"/>
    <xf numFmtId="165" fontId="24" fillId="0" borderId="4" xfId="31" applyNumberFormat="1" applyFont="1" applyFill="1" applyBorder="1"/>
    <xf numFmtId="165" fontId="24" fillId="0" borderId="5" xfId="31" applyNumberFormat="1" applyFont="1" applyFill="1" applyBorder="1"/>
    <xf numFmtId="165" fontId="20" fillId="0" borderId="2" xfId="31" applyNumberFormat="1" applyFont="1" applyFill="1" applyBorder="1"/>
    <xf numFmtId="165" fontId="23" fillId="0" borderId="2" xfId="31" applyNumberFormat="1" applyFont="1" applyFill="1" applyBorder="1" applyAlignment="1">
      <alignment horizontal="center"/>
    </xf>
    <xf numFmtId="165" fontId="23" fillId="0" borderId="2" xfId="31" applyNumberFormat="1" applyFont="1" applyFill="1" applyBorder="1"/>
    <xf numFmtId="3" fontId="20" fillId="0" borderId="2" xfId="30" applyNumberFormat="1" applyFont="1" applyFill="1" applyBorder="1" applyAlignment="1">
      <alignment horizontal="right"/>
    </xf>
    <xf numFmtId="3" fontId="23" fillId="0" borderId="2" xfId="30" applyNumberFormat="1" applyFont="1" applyFill="1" applyBorder="1" applyAlignment="1">
      <alignment horizontal="center"/>
    </xf>
    <xf numFmtId="0" fontId="1" fillId="0" borderId="2" xfId="30" applyFill="1" applyBorder="1"/>
    <xf numFmtId="0" fontId="30" fillId="0" borderId="2" xfId="30" applyFont="1" applyFill="1" applyBorder="1" applyAlignment="1">
      <alignment horizontal="center"/>
    </xf>
    <xf numFmtId="165" fontId="22" fillId="0" borderId="1" xfId="30" applyNumberFormat="1" applyFont="1" applyFill="1" applyBorder="1"/>
    <xf numFmtId="165" fontId="33" fillId="0" borderId="1" xfId="30" applyNumberFormat="1" applyFont="1" applyFill="1" applyBorder="1" applyAlignment="1">
      <alignment horizontal="center"/>
    </xf>
    <xf numFmtId="3" fontId="20" fillId="0" borderId="2" xfId="30" applyNumberFormat="1" applyFont="1" applyFill="1" applyBorder="1" applyAlignment="1">
      <alignment horizontal="right" wrapText="1"/>
    </xf>
    <xf numFmtId="3" fontId="23" fillId="0" borderId="2" xfId="30" applyNumberFormat="1" applyFont="1" applyFill="1" applyBorder="1" applyAlignment="1">
      <alignment horizontal="center" wrapText="1"/>
    </xf>
    <xf numFmtId="0" fontId="20" fillId="0" borderId="2" xfId="30" applyFont="1" applyFill="1" applyBorder="1" applyAlignment="1">
      <alignment horizontal="right"/>
    </xf>
    <xf numFmtId="0" fontId="23" fillId="0" borderId="2" xfId="30" applyFont="1" applyFill="1" applyBorder="1" applyAlignment="1">
      <alignment horizontal="right"/>
    </xf>
    <xf numFmtId="3" fontId="0" fillId="0" borderId="2" xfId="0" applyNumberFormat="1" applyFill="1" applyBorder="1"/>
    <xf numFmtId="3" fontId="20" fillId="0" borderId="4" xfId="30" applyNumberFormat="1" applyFont="1" applyFill="1" applyBorder="1" applyAlignment="1">
      <alignment horizontal="right"/>
    </xf>
    <xf numFmtId="3" fontId="23" fillId="0" borderId="4" xfId="30" applyNumberFormat="1" applyFont="1" applyFill="1" applyBorder="1" applyAlignment="1">
      <alignment horizontal="center"/>
    </xf>
    <xf numFmtId="3" fontId="18" fillId="3" borderId="9" xfId="25" applyNumberFormat="1" applyFont="1" applyFill="1" applyBorder="1" applyAlignment="1">
      <alignment horizontal="center" vertical="center" wrapText="1"/>
    </xf>
    <xf numFmtId="3" fontId="18" fillId="3" borderId="0" xfId="25" applyNumberFormat="1" applyFont="1" applyFill="1" applyBorder="1" applyAlignment="1">
      <alignment horizontal="center" vertical="center" wrapText="1"/>
    </xf>
    <xf numFmtId="3" fontId="18" fillId="3" borderId="12" xfId="25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4" fillId="3" borderId="9" xfId="25" applyNumberFormat="1" applyFont="1" applyFill="1" applyBorder="1" applyAlignment="1">
      <alignment horizontal="center" vertical="center" wrapText="1"/>
    </xf>
    <xf numFmtId="3" fontId="4" fillId="3" borderId="0" xfId="25" applyNumberFormat="1" applyFont="1" applyFill="1" applyBorder="1" applyAlignment="1">
      <alignment horizontal="center" vertical="center" wrapText="1"/>
    </xf>
    <xf numFmtId="3" fontId="4" fillId="3" borderId="12" xfId="25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17" fillId="0" borderId="16" xfId="0" applyFont="1" applyFill="1" applyBorder="1" applyAlignment="1">
      <alignment horizontal="left" vertical="top" wrapText="1"/>
    </xf>
    <xf numFmtId="0" fontId="17" fillId="0" borderId="17" xfId="0" applyFont="1" applyFill="1" applyBorder="1" applyAlignment="1">
      <alignment horizontal="left" vertical="top" wrapText="1"/>
    </xf>
    <xf numFmtId="0" fontId="17" fillId="0" borderId="18" xfId="0" applyFont="1" applyFill="1" applyBorder="1" applyAlignment="1">
      <alignment horizontal="left" vertical="top" wrapText="1"/>
    </xf>
    <xf numFmtId="3" fontId="16" fillId="0" borderId="20" xfId="0" applyNumberFormat="1" applyFont="1" applyFill="1" applyBorder="1" applyAlignment="1">
      <alignment vertical="top" wrapText="1"/>
    </xf>
    <xf numFmtId="3" fontId="16" fillId="0" borderId="26" xfId="0" applyNumberFormat="1" applyFont="1" applyFill="1" applyBorder="1" applyAlignment="1">
      <alignment vertical="top" wrapText="1"/>
    </xf>
    <xf numFmtId="0" fontId="17" fillId="0" borderId="20" xfId="0" applyFont="1" applyFill="1" applyBorder="1" applyAlignment="1">
      <alignment horizontal="left" vertical="top" wrapText="1"/>
    </xf>
    <xf numFmtId="0" fontId="17" fillId="0" borderId="29" xfId="0" applyFont="1" applyFill="1" applyBorder="1" applyAlignment="1">
      <alignment horizontal="left" vertical="top" wrapText="1"/>
    </xf>
    <xf numFmtId="0" fontId="17" fillId="0" borderId="26" xfId="0" applyFont="1" applyFill="1" applyBorder="1" applyAlignment="1">
      <alignment horizontal="left" vertical="top" wrapText="1"/>
    </xf>
    <xf numFmtId="3" fontId="16" fillId="0" borderId="21" xfId="0" applyNumberFormat="1" applyFont="1" applyFill="1" applyBorder="1" applyAlignment="1">
      <alignment vertical="top" wrapText="1"/>
    </xf>
    <xf numFmtId="3" fontId="16" fillId="0" borderId="27" xfId="0" applyNumberFormat="1" applyFont="1" applyFill="1" applyBorder="1" applyAlignment="1">
      <alignment vertical="top" wrapText="1"/>
    </xf>
    <xf numFmtId="0" fontId="17" fillId="0" borderId="22" xfId="0" applyFont="1" applyFill="1" applyBorder="1" applyAlignment="1">
      <alignment horizontal="left" vertical="top" wrapText="1"/>
    </xf>
    <xf numFmtId="0" fontId="17" fillId="0" borderId="28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23" xfId="0" applyFont="1" applyFill="1" applyBorder="1" applyAlignment="1">
      <alignment horizontal="left" vertical="top" wrapText="1"/>
    </xf>
    <xf numFmtId="0" fontId="17" fillId="0" borderId="24" xfId="0" applyFont="1" applyFill="1" applyBorder="1" applyAlignment="1">
      <alignment horizontal="left" vertical="top" wrapText="1"/>
    </xf>
    <xf numFmtId="0" fontId="17" fillId="0" borderId="25" xfId="0" applyFont="1" applyFill="1" applyBorder="1" applyAlignment="1">
      <alignment horizontal="left" vertical="top" wrapText="1"/>
    </xf>
    <xf numFmtId="0" fontId="16" fillId="0" borderId="20" xfId="0" applyFont="1" applyFill="1" applyBorder="1" applyAlignment="1">
      <alignment vertical="top" wrapText="1"/>
    </xf>
    <xf numFmtId="0" fontId="16" fillId="0" borderId="26" xfId="0" applyFont="1" applyFill="1" applyBorder="1" applyAlignment="1">
      <alignment vertical="top" wrapText="1"/>
    </xf>
    <xf numFmtId="0" fontId="27" fillId="0" borderId="0" xfId="0" applyFont="1" applyFill="1" applyAlignment="1">
      <alignment vertical="top" wrapText="1"/>
    </xf>
    <xf numFmtId="0" fontId="28" fillId="0" borderId="0" xfId="0" applyFont="1" applyAlignment="1"/>
    <xf numFmtId="0" fontId="17" fillId="0" borderId="30" xfId="0" applyFont="1" applyFill="1" applyBorder="1" applyAlignment="1">
      <alignment horizontal="left" vertical="top" wrapText="1"/>
    </xf>
    <xf numFmtId="3" fontId="16" fillId="0" borderId="31" xfId="0" applyNumberFormat="1" applyFont="1" applyFill="1" applyBorder="1" applyAlignment="1">
      <alignment vertical="top" wrapText="1"/>
    </xf>
    <xf numFmtId="3" fontId="16" fillId="0" borderId="39" xfId="0" applyNumberFormat="1" applyFont="1" applyFill="1" applyBorder="1" applyAlignment="1">
      <alignment vertical="top" wrapText="1"/>
    </xf>
    <xf numFmtId="0" fontId="28" fillId="0" borderId="0" xfId="0" applyFont="1" applyFill="1" applyAlignment="1"/>
    <xf numFmtId="0" fontId="16" fillId="0" borderId="31" xfId="0" applyFont="1" applyFill="1" applyBorder="1" applyAlignment="1">
      <alignment vertical="top" wrapText="1"/>
    </xf>
    <xf numFmtId="0" fontId="25" fillId="2" borderId="0" xfId="30" applyFont="1" applyFill="1" applyAlignment="1">
      <alignment horizontal="left" vertical="top" wrapText="1"/>
    </xf>
    <xf numFmtId="0" fontId="32" fillId="4" borderId="10" xfId="0" applyFont="1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21" fillId="4" borderId="10" xfId="30" applyFont="1" applyFill="1" applyBorder="1" applyAlignment="1">
      <alignment horizontal="center" wrapText="1"/>
    </xf>
    <xf numFmtId="0" fontId="21" fillId="4" borderId="14" xfId="30" applyFont="1" applyFill="1" applyBorder="1" applyAlignment="1">
      <alignment horizontal="center" wrapText="1"/>
    </xf>
  </cellXfs>
  <cellStyles count="32">
    <cellStyle name="1000-sep (2 dec) 10" xfId="2"/>
    <cellStyle name="1000-sep (2 dec) 12" xfId="3"/>
    <cellStyle name="1000-sep (2 dec) 14" xfId="4"/>
    <cellStyle name="1000-sep (2 dec) 16" xfId="5"/>
    <cellStyle name="1000-sep (2 dec) 2" xfId="6"/>
    <cellStyle name="1000-sep (2 dec) 3" xfId="7"/>
    <cellStyle name="1000-sep (2 dec) 4" xfId="8"/>
    <cellStyle name="1000-sep (2 dec) 5" xfId="9"/>
    <cellStyle name="1000-sep (2 dec) 6" xfId="10"/>
    <cellStyle name="1000-sep (2 dec) 7" xfId="11"/>
    <cellStyle name="1000-sep (2 dec) 8" xfId="12"/>
    <cellStyle name="Komma" xfId="1" builtinId="3"/>
    <cellStyle name="Komma 2" xfId="13"/>
    <cellStyle name="Komma 3" xfId="31"/>
    <cellStyle name="Normal" xfId="0" builtinId="0"/>
    <cellStyle name="Normal 10" xfId="14"/>
    <cellStyle name="Normal 12" xfId="15"/>
    <cellStyle name="Normal 2" xfId="16"/>
    <cellStyle name="Normal 2 3" xfId="17"/>
    <cellStyle name="Normal 22" xfId="18"/>
    <cellStyle name="Normal 26" xfId="19"/>
    <cellStyle name="Normal 3" xfId="20"/>
    <cellStyle name="Normal 4" xfId="21"/>
    <cellStyle name="Normal 5" xfId="30"/>
    <cellStyle name="Normal 7" xfId="22"/>
    <cellStyle name="Normal 8" xfId="23"/>
    <cellStyle name="Normal 9" xfId="24"/>
    <cellStyle name="Normal_2008-29-05_DTD" xfId="25"/>
    <cellStyle name="Normal_2009 2009-priser med korr." xfId="26"/>
    <cellStyle name="Normal_pv05_23-05-07" xfId="27"/>
    <cellStyle name="Normal_pv06_23-05-07" xfId="28"/>
    <cellStyle name="Procent" xfId="2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2"/>
  <sheetViews>
    <sheetView workbookViewId="0">
      <selection activeCell="M26" sqref="M26"/>
    </sheetView>
  </sheetViews>
  <sheetFormatPr defaultColWidth="9.140625" defaultRowHeight="12.75" x14ac:dyDescent="0.2"/>
  <cols>
    <col min="1" max="1" width="8.5703125" style="66" customWidth="1"/>
    <col min="2" max="2" width="39.28515625" style="52" customWidth="1"/>
    <col min="3" max="9" width="10" style="52" customWidth="1"/>
    <col min="10" max="10" width="19.28515625" style="52" customWidth="1"/>
    <col min="11" max="11" width="9.85546875" style="52" bestFit="1" customWidth="1"/>
    <col min="12" max="12" width="12.85546875" style="52" bestFit="1" customWidth="1"/>
    <col min="13" max="13" width="13.28515625" style="52" customWidth="1"/>
    <col min="14" max="14" width="9.140625" style="52"/>
    <col min="15" max="15" width="10.85546875" style="52" customWidth="1"/>
    <col min="16" max="248" width="9.140625" style="52"/>
    <col min="249" max="249" width="8.85546875" style="52" customWidth="1"/>
    <col min="250" max="250" width="38.85546875" style="52" bestFit="1" customWidth="1"/>
    <col min="251" max="254" width="10" style="52" customWidth="1"/>
    <col min="255" max="16384" width="9.140625" style="53"/>
  </cols>
  <sheetData>
    <row r="1" spans="1:255" ht="15.75" x14ac:dyDescent="0.25">
      <c r="A1" s="51" t="str">
        <f>+'Skema1-7_2012'!A1</f>
        <v>Endelig udgave</v>
      </c>
      <c r="B1" s="24"/>
      <c r="C1" s="26"/>
      <c r="D1" s="26"/>
      <c r="E1" s="26"/>
      <c r="F1" s="26"/>
      <c r="G1" s="26"/>
      <c r="H1" s="26"/>
      <c r="I1" s="26"/>
      <c r="J1" s="26"/>
      <c r="K1" s="24"/>
    </row>
    <row r="2" spans="1:255" x14ac:dyDescent="0.2">
      <c r="A2" s="33" t="s">
        <v>59</v>
      </c>
      <c r="B2" s="24"/>
      <c r="C2" s="26"/>
      <c r="D2" s="26"/>
      <c r="E2" s="27"/>
      <c r="F2" s="27"/>
      <c r="G2" s="27"/>
      <c r="H2" s="28"/>
      <c r="I2" s="54"/>
      <c r="J2" s="28"/>
      <c r="K2" s="24"/>
    </row>
    <row r="3" spans="1:255" x14ac:dyDescent="0.2">
      <c r="A3" s="33" t="s">
        <v>57</v>
      </c>
      <c r="B3" s="24"/>
      <c r="C3" s="26"/>
      <c r="D3" s="26"/>
      <c r="E3" s="27"/>
      <c r="F3" s="27"/>
      <c r="G3" s="27"/>
      <c r="H3" s="28"/>
      <c r="I3" s="27"/>
      <c r="J3" s="28"/>
      <c r="L3" s="45"/>
      <c r="M3" s="45"/>
      <c r="N3" s="45"/>
      <c r="O3" s="28"/>
      <c r="P3" s="28"/>
      <c r="Q3" s="28"/>
      <c r="R3" s="39"/>
      <c r="S3" s="39"/>
      <c r="IU3" s="52"/>
    </row>
    <row r="4" spans="1:255" ht="56.25" x14ac:dyDescent="0.2">
      <c r="A4" s="11" t="s">
        <v>14</v>
      </c>
      <c r="B4" s="11" t="s">
        <v>0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72" t="s">
        <v>23</v>
      </c>
      <c r="K4" s="24"/>
      <c r="L4" s="45"/>
      <c r="M4" s="45"/>
      <c r="N4" s="45"/>
      <c r="O4" s="40"/>
      <c r="P4" s="40"/>
      <c r="Q4" s="55"/>
      <c r="R4" s="40"/>
      <c r="S4" s="40"/>
      <c r="IU4" s="52"/>
    </row>
    <row r="5" spans="1:255" ht="12.75" customHeight="1" x14ac:dyDescent="0.2">
      <c r="A5" s="4">
        <v>1301</v>
      </c>
      <c r="B5" s="4" t="s">
        <v>1</v>
      </c>
      <c r="C5" s="5">
        <v>4269891.0628800001</v>
      </c>
      <c r="D5" s="5">
        <v>154572.51031653536</v>
      </c>
      <c r="E5" s="5">
        <v>275031.75251492765</v>
      </c>
      <c r="F5" s="5">
        <v>0</v>
      </c>
      <c r="G5" s="5">
        <v>40242.033900000002</v>
      </c>
      <c r="H5" s="5">
        <v>-1875007.0549432074</v>
      </c>
      <c r="I5" s="5">
        <v>-3400.7113551625753</v>
      </c>
      <c r="J5" s="6">
        <f>+SUM(C5:E5)-SUM(F5:I5)</f>
        <v>6537661.0581098339</v>
      </c>
      <c r="K5" s="3"/>
      <c r="L5" s="45"/>
      <c r="M5" s="45"/>
      <c r="N5" s="45"/>
      <c r="O5" s="41"/>
      <c r="P5" s="41"/>
      <c r="Q5" s="41"/>
      <c r="R5" s="41"/>
      <c r="S5" s="56"/>
      <c r="IU5" s="52"/>
    </row>
    <row r="6" spans="1:255" x14ac:dyDescent="0.2">
      <c r="A6" s="7">
        <v>1309</v>
      </c>
      <c r="B6" s="7" t="s">
        <v>146</v>
      </c>
      <c r="C6" s="5">
        <v>2154639</v>
      </c>
      <c r="D6" s="5">
        <v>35229</v>
      </c>
      <c r="E6" s="5">
        <v>138785</v>
      </c>
      <c r="F6" s="5">
        <v>0</v>
      </c>
      <c r="G6" s="5">
        <v>2027.788</v>
      </c>
      <c r="H6" s="5">
        <v>-119489</v>
      </c>
      <c r="I6" s="5">
        <v>4530.4233797924317</v>
      </c>
      <c r="J6" s="8">
        <f t="shared" ref="J6:J32" si="0">+SUM(C6:E6)-SUM(F6:I6)</f>
        <v>2441583.7886202075</v>
      </c>
      <c r="K6" s="3"/>
      <c r="L6" s="45"/>
      <c r="M6" s="45"/>
      <c r="N6" s="45"/>
      <c r="O6" s="42"/>
      <c r="P6" s="42"/>
      <c r="Q6" s="41"/>
      <c r="R6" s="41"/>
      <c r="S6" s="56"/>
      <c r="IU6" s="52"/>
    </row>
    <row r="7" spans="1:255" x14ac:dyDescent="0.2">
      <c r="A7" s="7">
        <v>1330</v>
      </c>
      <c r="B7" s="7" t="s">
        <v>2</v>
      </c>
      <c r="C7" s="5">
        <v>1950772.9666599999</v>
      </c>
      <c r="D7" s="5">
        <v>32534.176336166864</v>
      </c>
      <c r="E7" s="5">
        <v>125652.97331435051</v>
      </c>
      <c r="F7" s="5">
        <v>0</v>
      </c>
      <c r="G7" s="5">
        <v>3456.2087700000002</v>
      </c>
      <c r="H7" s="5">
        <v>-116002.20796796103</v>
      </c>
      <c r="I7" s="5">
        <v>72101.322146316917</v>
      </c>
      <c r="J7" s="8">
        <f t="shared" si="0"/>
        <v>2149404.7933621616</v>
      </c>
      <c r="K7" s="3"/>
      <c r="L7" s="45"/>
      <c r="M7" s="45"/>
      <c r="N7" s="45"/>
      <c r="O7" s="42"/>
      <c r="P7" s="42"/>
      <c r="Q7" s="41"/>
      <c r="R7" s="57"/>
      <c r="S7" s="56"/>
      <c r="IU7" s="52"/>
    </row>
    <row r="8" spans="1:255" x14ac:dyDescent="0.2">
      <c r="A8" s="7">
        <v>1351</v>
      </c>
      <c r="B8" s="7" t="s">
        <v>3</v>
      </c>
      <c r="C8" s="5">
        <v>299031.76734000002</v>
      </c>
      <c r="D8" s="5">
        <v>3184.8456322392258</v>
      </c>
      <c r="E8" s="5">
        <v>19261.201238629266</v>
      </c>
      <c r="F8" s="5">
        <v>0</v>
      </c>
      <c r="G8" s="5">
        <v>0</v>
      </c>
      <c r="H8" s="5">
        <v>-479.87099999999919</v>
      </c>
      <c r="I8" s="5">
        <v>-48304.321794632029</v>
      </c>
      <c r="J8" s="8">
        <f t="shared" si="0"/>
        <v>370262.00700550061</v>
      </c>
      <c r="K8" s="3"/>
      <c r="L8" s="45"/>
      <c r="M8" s="45"/>
      <c r="N8" s="45"/>
      <c r="O8" s="42"/>
      <c r="P8" s="42"/>
      <c r="Q8" s="41"/>
      <c r="R8" s="57"/>
      <c r="S8" s="56"/>
      <c r="IU8" s="52"/>
    </row>
    <row r="9" spans="1:255" x14ac:dyDescent="0.2">
      <c r="A9" s="7">
        <v>1501</v>
      </c>
      <c r="B9" s="7" t="s">
        <v>4</v>
      </c>
      <c r="C9" s="5">
        <v>1141839.0315000003</v>
      </c>
      <c r="D9" s="5">
        <v>19055.995694862471</v>
      </c>
      <c r="E9" s="5">
        <v>73548.00984350509</v>
      </c>
      <c r="F9" s="5">
        <v>0</v>
      </c>
      <c r="G9" s="5">
        <v>0</v>
      </c>
      <c r="H9" s="5">
        <v>-46172.729100000004</v>
      </c>
      <c r="I9" s="5">
        <v>-13082.044137928275</v>
      </c>
      <c r="J9" s="8">
        <f t="shared" si="0"/>
        <v>1293697.810276296</v>
      </c>
      <c r="K9" s="3"/>
      <c r="L9" s="45"/>
      <c r="M9" s="45"/>
      <c r="N9" s="45"/>
      <c r="O9" s="42"/>
      <c r="P9" s="42"/>
      <c r="Q9" s="41"/>
      <c r="R9" s="57"/>
      <c r="S9" s="56"/>
      <c r="IU9" s="52"/>
    </row>
    <row r="10" spans="1:255" x14ac:dyDescent="0.2">
      <c r="A10" s="7">
        <v>1502</v>
      </c>
      <c r="B10" s="7" t="s">
        <v>5</v>
      </c>
      <c r="C10" s="5">
        <v>1456429.8332100001</v>
      </c>
      <c r="D10" s="5">
        <v>38220.530624122199</v>
      </c>
      <c r="E10" s="5">
        <v>93811.397889058397</v>
      </c>
      <c r="F10" s="5">
        <v>0</v>
      </c>
      <c r="G10" s="5">
        <v>0</v>
      </c>
      <c r="H10" s="5">
        <v>-139578.74725235999</v>
      </c>
      <c r="I10" s="5">
        <v>-648.9423200012734</v>
      </c>
      <c r="J10" s="8">
        <f t="shared" si="0"/>
        <v>1728689.4512955418</v>
      </c>
      <c r="K10" s="3"/>
      <c r="L10" s="45"/>
      <c r="M10" s="45"/>
      <c r="N10" s="45"/>
      <c r="O10" s="42"/>
      <c r="P10" s="42"/>
      <c r="Q10" s="41"/>
      <c r="R10" s="57"/>
      <c r="S10" s="56"/>
      <c r="IU10" s="52"/>
    </row>
    <row r="11" spans="1:255" x14ac:dyDescent="0.2">
      <c r="A11" s="7">
        <v>1516</v>
      </c>
      <c r="B11" s="7" t="s">
        <v>6</v>
      </c>
      <c r="C11" s="5">
        <v>2881159.3345300001</v>
      </c>
      <c r="D11" s="5">
        <v>64615.659276491519</v>
      </c>
      <c r="E11" s="5">
        <v>185580.91749442794</v>
      </c>
      <c r="F11" s="5">
        <v>0</v>
      </c>
      <c r="G11" s="5">
        <v>11304.254860000001</v>
      </c>
      <c r="H11" s="5">
        <v>-104898.42501599467</v>
      </c>
      <c r="I11" s="5">
        <v>40692.19089549299</v>
      </c>
      <c r="J11" s="8">
        <f t="shared" si="0"/>
        <v>3184257.8905614209</v>
      </c>
      <c r="K11" s="3"/>
      <c r="L11" s="45"/>
      <c r="M11" s="45"/>
      <c r="N11" s="45"/>
      <c r="O11" s="42"/>
      <c r="P11" s="42"/>
      <c r="Q11" s="41"/>
      <c r="R11" s="57"/>
      <c r="S11" s="56"/>
      <c r="IU11" s="52"/>
    </row>
    <row r="12" spans="1:255" x14ac:dyDescent="0.2">
      <c r="A12" s="7">
        <v>2000</v>
      </c>
      <c r="B12" s="7" t="s">
        <v>7</v>
      </c>
      <c r="C12" s="5">
        <v>2266563.8234000001</v>
      </c>
      <c r="D12" s="5">
        <v>34204.880533834163</v>
      </c>
      <c r="E12" s="5">
        <v>145993.65917222612</v>
      </c>
      <c r="F12" s="5">
        <v>0</v>
      </c>
      <c r="G12" s="5">
        <v>973.51773000000003</v>
      </c>
      <c r="H12" s="5">
        <v>110267.88775337322</v>
      </c>
      <c r="I12" s="5">
        <v>-31843.971518729661</v>
      </c>
      <c r="J12" s="8">
        <f t="shared" si="0"/>
        <v>2367364.9291414167</v>
      </c>
      <c r="K12" s="3"/>
      <c r="L12" s="45"/>
      <c r="M12" s="45"/>
      <c r="N12" s="45"/>
      <c r="O12" s="42"/>
      <c r="P12" s="42"/>
      <c r="Q12" s="41"/>
      <c r="R12" s="41"/>
      <c r="S12" s="56"/>
      <c r="IU12" s="52"/>
    </row>
    <row r="13" spans="1:255" x14ac:dyDescent="0.2">
      <c r="A13" s="7">
        <v>4001</v>
      </c>
      <c r="B13" s="7" t="s">
        <v>8</v>
      </c>
      <c r="C13" s="5">
        <v>382632.33912000002</v>
      </c>
      <c r="D13" s="5">
        <v>5995.0407807577467</v>
      </c>
      <c r="E13" s="5">
        <v>24646.07205366945</v>
      </c>
      <c r="F13" s="5">
        <v>0</v>
      </c>
      <c r="G13" s="5">
        <v>0</v>
      </c>
      <c r="H13" s="5">
        <v>29123</v>
      </c>
      <c r="I13" s="5">
        <v>-1144.7925288393267</v>
      </c>
      <c r="J13" s="8">
        <f t="shared" si="0"/>
        <v>385295.24448326649</v>
      </c>
      <c r="K13" s="3"/>
      <c r="L13" s="45"/>
      <c r="M13" s="45"/>
      <c r="N13" s="45"/>
      <c r="O13" s="42"/>
      <c r="P13" s="42"/>
      <c r="Q13" s="41"/>
      <c r="R13" s="41"/>
      <c r="S13" s="56"/>
      <c r="IU13" s="52"/>
    </row>
    <row r="14" spans="1:255" ht="13.15" customHeight="1" x14ac:dyDescent="0.2">
      <c r="A14" s="7">
        <v>3810</v>
      </c>
      <c r="B14" s="7" t="s">
        <v>139</v>
      </c>
      <c r="C14" s="265" t="s">
        <v>254</v>
      </c>
      <c r="D14" s="266"/>
      <c r="E14" s="266"/>
      <c r="F14" s="266"/>
      <c r="G14" s="266"/>
      <c r="H14" s="266"/>
      <c r="I14" s="267"/>
      <c r="J14" s="8">
        <v>2643026</v>
      </c>
      <c r="K14" s="3"/>
      <c r="L14" s="45"/>
      <c r="M14" s="45"/>
      <c r="N14" s="45"/>
      <c r="O14" s="42"/>
      <c r="P14" s="42"/>
      <c r="Q14" s="41"/>
      <c r="R14" s="41"/>
      <c r="S14" s="56"/>
      <c r="IU14" s="52"/>
    </row>
    <row r="15" spans="1:255" x14ac:dyDescent="0.2">
      <c r="A15" s="7">
        <v>3820</v>
      </c>
      <c r="B15" s="7" t="s">
        <v>136</v>
      </c>
      <c r="C15" s="268"/>
      <c r="D15" s="269"/>
      <c r="E15" s="269"/>
      <c r="F15" s="269"/>
      <c r="G15" s="269"/>
      <c r="H15" s="269"/>
      <c r="I15" s="270"/>
      <c r="J15" s="8">
        <v>1049671</v>
      </c>
      <c r="K15" s="3"/>
      <c r="L15" s="45"/>
      <c r="M15" s="45"/>
      <c r="N15" s="45"/>
      <c r="O15" s="42"/>
      <c r="P15" s="42"/>
      <c r="Q15" s="41"/>
      <c r="R15" s="41"/>
      <c r="S15" s="39"/>
      <c r="U15" s="52" t="s">
        <v>56</v>
      </c>
      <c r="IU15" s="52"/>
    </row>
    <row r="16" spans="1:255" x14ac:dyDescent="0.2">
      <c r="A16" s="7">
        <v>3830</v>
      </c>
      <c r="B16" s="7" t="s">
        <v>140</v>
      </c>
      <c r="C16" s="268"/>
      <c r="D16" s="269"/>
      <c r="E16" s="269"/>
      <c r="F16" s="269"/>
      <c r="G16" s="269"/>
      <c r="H16" s="269"/>
      <c r="I16" s="270"/>
      <c r="J16" s="8">
        <v>2477458</v>
      </c>
      <c r="K16" s="3"/>
      <c r="L16" s="45"/>
      <c r="M16" s="45"/>
      <c r="N16" s="45"/>
      <c r="O16" s="42"/>
      <c r="P16" s="42"/>
      <c r="Q16" s="41"/>
      <c r="R16" s="41"/>
      <c r="S16" s="39"/>
      <c r="IU16" s="52"/>
    </row>
    <row r="17" spans="1:255" x14ac:dyDescent="0.2">
      <c r="A17" s="7">
        <v>3840</v>
      </c>
      <c r="B17" s="7" t="s">
        <v>141</v>
      </c>
      <c r="C17" s="268"/>
      <c r="D17" s="269"/>
      <c r="E17" s="269"/>
      <c r="F17" s="269"/>
      <c r="G17" s="269"/>
      <c r="H17" s="269"/>
      <c r="I17" s="270"/>
      <c r="J17" s="8">
        <v>816743</v>
      </c>
      <c r="K17" s="3"/>
      <c r="L17" s="45"/>
      <c r="M17" s="45"/>
      <c r="N17" s="45"/>
      <c r="O17" s="43"/>
      <c r="P17" s="43"/>
      <c r="Q17" s="43"/>
      <c r="R17" s="41"/>
      <c r="S17" s="39"/>
      <c r="IU17" s="52"/>
    </row>
    <row r="18" spans="1:255" x14ac:dyDescent="0.2">
      <c r="A18" s="7">
        <v>4202</v>
      </c>
      <c r="B18" s="7" t="s">
        <v>9</v>
      </c>
      <c r="C18" s="5">
        <v>5952073</v>
      </c>
      <c r="D18" s="5">
        <v>188739</v>
      </c>
      <c r="E18" s="5">
        <v>127477</v>
      </c>
      <c r="F18" s="5">
        <v>2909</v>
      </c>
      <c r="G18" s="5">
        <v>16721</v>
      </c>
      <c r="H18" s="5">
        <v>209440</v>
      </c>
      <c r="I18" s="5">
        <v>-1952</v>
      </c>
      <c r="J18" s="8">
        <f t="shared" si="0"/>
        <v>6041171</v>
      </c>
      <c r="K18" s="3"/>
      <c r="L18" s="45"/>
      <c r="M18" s="45"/>
      <c r="N18" s="45"/>
      <c r="O18" s="43"/>
      <c r="P18" s="43"/>
      <c r="Q18" s="43"/>
      <c r="R18" s="58"/>
      <c r="S18" s="39"/>
      <c r="IU18" s="52"/>
    </row>
    <row r="19" spans="1:255" x14ac:dyDescent="0.2">
      <c r="A19" s="7">
        <v>5000</v>
      </c>
      <c r="B19" s="7" t="s">
        <v>42</v>
      </c>
      <c r="C19" s="5">
        <v>1784665</v>
      </c>
      <c r="D19" s="5">
        <v>55007</v>
      </c>
      <c r="E19" s="5">
        <v>37153</v>
      </c>
      <c r="F19" s="5">
        <v>2070</v>
      </c>
      <c r="G19" s="5">
        <v>4892</v>
      </c>
      <c r="H19" s="5">
        <v>88975</v>
      </c>
      <c r="I19" s="5">
        <v>2060</v>
      </c>
      <c r="J19" s="8">
        <f t="shared" si="0"/>
        <v>1778828</v>
      </c>
      <c r="K19" s="3"/>
      <c r="L19" s="45"/>
      <c r="M19" s="45"/>
      <c r="N19" s="45"/>
      <c r="O19" s="43"/>
      <c r="P19" s="43"/>
      <c r="Q19" s="43"/>
      <c r="R19" s="58"/>
      <c r="S19" s="39"/>
      <c r="IU19" s="52"/>
    </row>
    <row r="20" spans="1:255" x14ac:dyDescent="0.2">
      <c r="A20" s="7">
        <v>5501</v>
      </c>
      <c r="B20" s="7" t="s">
        <v>10</v>
      </c>
      <c r="C20" s="5">
        <v>1711086</v>
      </c>
      <c r="D20" s="5">
        <v>52820</v>
      </c>
      <c r="E20" s="5">
        <v>35676</v>
      </c>
      <c r="F20" s="5">
        <v>2127</v>
      </c>
      <c r="G20" s="5">
        <v>2680</v>
      </c>
      <c r="H20" s="5">
        <v>67753</v>
      </c>
      <c r="I20" s="5">
        <v>197</v>
      </c>
      <c r="J20" s="8">
        <f t="shared" si="0"/>
        <v>1726825</v>
      </c>
      <c r="K20" s="3"/>
      <c r="L20" s="45"/>
      <c r="M20" s="45"/>
      <c r="N20" s="45"/>
      <c r="O20" s="43"/>
      <c r="P20" s="43"/>
      <c r="Q20" s="43"/>
      <c r="R20" s="58"/>
      <c r="S20" s="39"/>
      <c r="IU20" s="52"/>
    </row>
    <row r="21" spans="1:255" x14ac:dyDescent="0.2">
      <c r="A21" s="7">
        <v>6007</v>
      </c>
      <c r="B21" s="7" t="s">
        <v>147</v>
      </c>
      <c r="C21" s="5">
        <v>1385973</v>
      </c>
      <c r="D21" s="5">
        <v>44172</v>
      </c>
      <c r="E21" s="5">
        <v>29834</v>
      </c>
      <c r="F21" s="5">
        <v>14706</v>
      </c>
      <c r="G21" s="5">
        <v>1578</v>
      </c>
      <c r="H21" s="5">
        <v>41057</v>
      </c>
      <c r="I21" s="5">
        <v>-16748</v>
      </c>
      <c r="J21" s="8">
        <f t="shared" si="0"/>
        <v>1419386</v>
      </c>
      <c r="K21" s="3"/>
      <c r="L21" s="45"/>
      <c r="M21" s="45"/>
      <c r="N21" s="45"/>
      <c r="O21" s="43"/>
      <c r="P21" s="43"/>
      <c r="Q21" s="43"/>
      <c r="R21" s="41"/>
      <c r="S21" s="39"/>
      <c r="IU21" s="52"/>
    </row>
    <row r="22" spans="1:255" x14ac:dyDescent="0.2">
      <c r="A22" s="7">
        <v>6008</v>
      </c>
      <c r="B22" s="7" t="s">
        <v>237</v>
      </c>
      <c r="C22" s="5">
        <v>1658956</v>
      </c>
      <c r="D22" s="5">
        <v>51191</v>
      </c>
      <c r="E22" s="5">
        <v>34575</v>
      </c>
      <c r="F22" s="5">
        <v>9196</v>
      </c>
      <c r="G22" s="5">
        <v>5806</v>
      </c>
      <c r="H22" s="5">
        <v>63932</v>
      </c>
      <c r="I22" s="5">
        <v>16444</v>
      </c>
      <c r="J22" s="8">
        <f t="shared" si="0"/>
        <v>1649344</v>
      </c>
      <c r="K22" s="3"/>
      <c r="L22" s="45"/>
      <c r="M22" s="45"/>
      <c r="N22" s="45"/>
      <c r="O22" s="43"/>
      <c r="P22" s="43"/>
      <c r="Q22" s="43"/>
      <c r="R22" s="41"/>
      <c r="S22" s="39"/>
      <c r="IU22" s="52"/>
    </row>
    <row r="23" spans="1:255" x14ac:dyDescent="0.2">
      <c r="A23" s="7">
        <v>6013</v>
      </c>
      <c r="B23" s="7" t="s">
        <v>137</v>
      </c>
      <c r="C23" s="5">
        <v>104394</v>
      </c>
      <c r="D23" s="5">
        <v>3160</v>
      </c>
      <c r="E23" s="5">
        <v>2133</v>
      </c>
      <c r="F23" s="5">
        <v>0</v>
      </c>
      <c r="G23" s="5">
        <v>0</v>
      </c>
      <c r="H23" s="5">
        <v>0</v>
      </c>
      <c r="I23" s="5">
        <v>-1</v>
      </c>
      <c r="J23" s="8">
        <f t="shared" si="0"/>
        <v>109688</v>
      </c>
      <c r="K23" s="3"/>
      <c r="L23" s="45"/>
      <c r="M23" s="45"/>
      <c r="N23" s="45"/>
      <c r="O23" s="45"/>
      <c r="P23" s="45"/>
      <c r="Q23" s="43"/>
      <c r="R23" s="59"/>
      <c r="S23" s="39"/>
      <c r="IU23" s="52"/>
    </row>
    <row r="24" spans="1:255" x14ac:dyDescent="0.2">
      <c r="A24" s="7">
        <v>6006</v>
      </c>
      <c r="B24" s="7" t="s">
        <v>60</v>
      </c>
      <c r="C24" s="5">
        <v>889269</v>
      </c>
      <c r="D24" s="5">
        <v>40092</v>
      </c>
      <c r="E24" s="5">
        <v>22792</v>
      </c>
      <c r="F24" s="5">
        <v>0</v>
      </c>
      <c r="G24" s="5">
        <v>249</v>
      </c>
      <c r="H24" s="5">
        <v>41244</v>
      </c>
      <c r="I24" s="5">
        <v>-21333</v>
      </c>
      <c r="J24" s="8">
        <f t="shared" si="0"/>
        <v>931993</v>
      </c>
      <c r="K24" s="3"/>
      <c r="L24" s="45"/>
      <c r="M24" s="45"/>
      <c r="N24" s="45"/>
      <c r="O24" s="45"/>
      <c r="P24" s="45"/>
      <c r="Q24" s="43"/>
      <c r="R24" s="60"/>
      <c r="S24" s="39"/>
      <c r="IU24" s="52"/>
    </row>
    <row r="25" spans="1:255" x14ac:dyDescent="0.2">
      <c r="A25" s="7">
        <v>6650</v>
      </c>
      <c r="B25" s="7" t="s">
        <v>135</v>
      </c>
      <c r="C25" s="5">
        <v>1973123</v>
      </c>
      <c r="D25" s="5">
        <v>73078</v>
      </c>
      <c r="E25" s="5">
        <v>50929</v>
      </c>
      <c r="F25" s="5">
        <v>0</v>
      </c>
      <c r="G25" s="5">
        <v>3605</v>
      </c>
      <c r="H25" s="5">
        <v>132359</v>
      </c>
      <c r="I25" s="5">
        <v>-13914</v>
      </c>
      <c r="J25" s="8">
        <f t="shared" si="0"/>
        <v>1975080</v>
      </c>
      <c r="K25" s="3"/>
      <c r="L25" s="45"/>
      <c r="M25" s="45"/>
      <c r="N25" s="45"/>
      <c r="O25" s="45"/>
      <c r="P25" s="45"/>
      <c r="Q25" s="43"/>
      <c r="R25" s="60"/>
      <c r="S25" s="39"/>
      <c r="IU25" s="52"/>
    </row>
    <row r="26" spans="1:255" x14ac:dyDescent="0.2">
      <c r="A26" s="7">
        <v>6620</v>
      </c>
      <c r="B26" s="7" t="s">
        <v>143</v>
      </c>
      <c r="C26" s="5">
        <v>5934637.4165038029</v>
      </c>
      <c r="D26" s="5">
        <v>310697</v>
      </c>
      <c r="E26" s="5">
        <v>167358</v>
      </c>
      <c r="F26" s="5">
        <v>0</v>
      </c>
      <c r="G26" s="5">
        <v>29687</v>
      </c>
      <c r="H26" s="5">
        <v>-352663.13613840006</v>
      </c>
      <c r="I26" s="5">
        <v>48866</v>
      </c>
      <c r="J26" s="8">
        <f t="shared" si="0"/>
        <v>6686802.5526422029</v>
      </c>
      <c r="K26" s="3"/>
      <c r="L26" s="45"/>
      <c r="M26" s="45"/>
      <c r="N26" s="45"/>
      <c r="O26" s="45"/>
      <c r="P26" s="45"/>
      <c r="Q26" s="43"/>
      <c r="R26" s="60"/>
      <c r="S26" s="39"/>
      <c r="IU26" s="52"/>
    </row>
    <row r="27" spans="1:255" x14ac:dyDescent="0.2">
      <c r="A27" s="7">
        <v>7005</v>
      </c>
      <c r="B27" s="7" t="s">
        <v>62</v>
      </c>
      <c r="C27" s="5">
        <v>971554</v>
      </c>
      <c r="D27" s="5">
        <v>35963</v>
      </c>
      <c r="E27" s="5">
        <v>24986</v>
      </c>
      <c r="F27" s="5">
        <v>5948</v>
      </c>
      <c r="G27" s="5">
        <v>6914</v>
      </c>
      <c r="H27" s="5">
        <v>48644</v>
      </c>
      <c r="I27" s="5">
        <v>-15074</v>
      </c>
      <c r="J27" s="8">
        <f t="shared" si="0"/>
        <v>986071</v>
      </c>
      <c r="K27" s="3"/>
      <c r="L27" s="45"/>
      <c r="M27" s="45"/>
      <c r="N27" s="45"/>
      <c r="O27" s="45"/>
      <c r="P27" s="45"/>
      <c r="Q27" s="43"/>
      <c r="R27" s="60"/>
      <c r="S27" s="39"/>
      <c r="IU27" s="52"/>
    </row>
    <row r="28" spans="1:255" x14ac:dyDescent="0.2">
      <c r="A28" s="7">
        <v>6630</v>
      </c>
      <c r="B28" s="7" t="s">
        <v>128</v>
      </c>
      <c r="C28" s="5">
        <v>2251655</v>
      </c>
      <c r="D28" s="5">
        <v>89819</v>
      </c>
      <c r="E28" s="5">
        <v>62577</v>
      </c>
      <c r="F28" s="5">
        <v>0</v>
      </c>
      <c r="G28" s="5">
        <v>17124</v>
      </c>
      <c r="H28" s="5">
        <v>-38294</v>
      </c>
      <c r="I28" s="5">
        <v>1455</v>
      </c>
      <c r="J28" s="8">
        <f t="shared" si="0"/>
        <v>2423766</v>
      </c>
      <c r="K28" s="3"/>
      <c r="L28" s="45"/>
      <c r="M28" s="45"/>
      <c r="N28" s="45"/>
      <c r="O28" s="45"/>
      <c r="P28" s="45"/>
      <c r="Q28" s="43"/>
      <c r="R28" s="60"/>
      <c r="S28" s="39"/>
      <c r="IU28" s="52"/>
    </row>
    <row r="29" spans="1:255" x14ac:dyDescent="0.2">
      <c r="A29" s="7">
        <v>7603</v>
      </c>
      <c r="B29" s="7" t="s">
        <v>238</v>
      </c>
      <c r="C29" s="5">
        <v>406628.47840000002</v>
      </c>
      <c r="D29" s="5">
        <v>18897.495514044538</v>
      </c>
      <c r="E29" s="5">
        <v>17090.661046083245</v>
      </c>
      <c r="F29" s="5">
        <v>708.08351149999999</v>
      </c>
      <c r="G29" s="5">
        <v>2207.153176637582</v>
      </c>
      <c r="H29" s="5">
        <v>25446.444876106201</v>
      </c>
      <c r="I29" s="5">
        <v>26429.109608709699</v>
      </c>
      <c r="J29" s="8">
        <f t="shared" si="0"/>
        <v>387825.84378717432</v>
      </c>
      <c r="K29" s="3"/>
      <c r="L29" s="45"/>
      <c r="M29" s="45"/>
      <c r="N29" s="45"/>
      <c r="O29" s="45"/>
      <c r="P29" s="45"/>
      <c r="Q29" s="43"/>
      <c r="R29" s="60"/>
      <c r="S29" s="39"/>
      <c r="IU29" s="52"/>
    </row>
    <row r="30" spans="1:255" x14ac:dyDescent="0.2">
      <c r="A30" s="7">
        <v>8001</v>
      </c>
      <c r="B30" s="7" t="s">
        <v>148</v>
      </c>
      <c r="C30" s="5">
        <v>3849310.27514</v>
      </c>
      <c r="D30" s="5">
        <v>141072.53030909883</v>
      </c>
      <c r="E30" s="5">
        <v>119159.66006974425</v>
      </c>
      <c r="F30" s="5">
        <v>1256.8108918558801</v>
      </c>
      <c r="G30" s="5">
        <v>33571.453365106601</v>
      </c>
      <c r="H30" s="5">
        <v>189686.81386017159</v>
      </c>
      <c r="I30" s="5">
        <v>-88691</v>
      </c>
      <c r="J30" s="8">
        <f t="shared" si="0"/>
        <v>3973718.3874017089</v>
      </c>
      <c r="K30" s="3"/>
      <c r="L30" s="45"/>
      <c r="M30" s="45"/>
      <c r="N30" s="45"/>
      <c r="O30" s="45"/>
      <c r="P30" s="45"/>
      <c r="Q30" s="43"/>
      <c r="R30" s="60"/>
      <c r="S30" s="39"/>
      <c r="IU30" s="52"/>
    </row>
    <row r="31" spans="1:255" x14ac:dyDescent="0.2">
      <c r="A31" s="7">
        <v>8003</v>
      </c>
      <c r="B31" s="7" t="s">
        <v>12</v>
      </c>
      <c r="C31" s="5">
        <v>971982.50185</v>
      </c>
      <c r="D31" s="5">
        <v>38037.779035748259</v>
      </c>
      <c r="E31" s="5">
        <v>38881.954460706474</v>
      </c>
      <c r="F31" s="5">
        <v>2116.8975762927198</v>
      </c>
      <c r="G31" s="5">
        <v>2032.1056482261217</v>
      </c>
      <c r="H31" s="5">
        <v>65220.428201182782</v>
      </c>
      <c r="I31" s="5">
        <v>68929.039434096296</v>
      </c>
      <c r="J31" s="8">
        <f t="shared" si="0"/>
        <v>910603.76448665676</v>
      </c>
      <c r="K31" s="3"/>
      <c r="L31" s="45"/>
      <c r="M31" s="45"/>
      <c r="N31" s="45"/>
      <c r="O31" s="45"/>
      <c r="P31" s="45"/>
      <c r="Q31" s="43"/>
      <c r="R31" s="60"/>
      <c r="S31" s="39"/>
      <c r="IU31" s="52"/>
    </row>
    <row r="32" spans="1:255" x14ac:dyDescent="0.2">
      <c r="A32" s="73">
        <v>8005</v>
      </c>
      <c r="B32" s="73" t="s">
        <v>13</v>
      </c>
      <c r="C32" s="10">
        <v>229981.96456000002</v>
      </c>
      <c r="D32" s="10">
        <v>13037.624387543992</v>
      </c>
      <c r="E32" s="10">
        <v>15885.930261122965</v>
      </c>
      <c r="F32" s="10">
        <v>0</v>
      </c>
      <c r="G32" s="10">
        <v>602.55819002969076</v>
      </c>
      <c r="H32" s="10">
        <v>11046</v>
      </c>
      <c r="I32" s="10">
        <v>-6666</v>
      </c>
      <c r="J32" s="21">
        <f t="shared" si="0"/>
        <v>253922.96101863729</v>
      </c>
      <c r="K32" s="3"/>
      <c r="L32" s="45"/>
      <c r="M32" s="45"/>
      <c r="N32" s="45"/>
      <c r="O32" s="45"/>
      <c r="P32" s="45"/>
      <c r="Q32" s="43"/>
      <c r="R32" s="60"/>
      <c r="S32" s="39"/>
      <c r="IU32" s="52"/>
    </row>
    <row r="33" spans="1:255" x14ac:dyDescent="0.2">
      <c r="A33" s="69"/>
      <c r="B33" s="163" t="s">
        <v>22</v>
      </c>
      <c r="C33" s="164">
        <f>SUM(C5:C32)</f>
        <v>46878247.795093812</v>
      </c>
      <c r="D33" s="164">
        <f t="shared" ref="D33:J33" si="1">SUM(D5:D32)</f>
        <v>1543396.068441445</v>
      </c>
      <c r="E33" s="164">
        <f t="shared" si="1"/>
        <v>1868819.1893584516</v>
      </c>
      <c r="F33" s="164">
        <f t="shared" si="1"/>
        <v>41037.791979648602</v>
      </c>
      <c r="G33" s="164">
        <f t="shared" si="1"/>
        <v>185673.07364000002</v>
      </c>
      <c r="H33" s="164">
        <f t="shared" si="1"/>
        <v>-1668390.5967270895</v>
      </c>
      <c r="I33" s="164">
        <f t="shared" si="1"/>
        <v>18900.301809115197</v>
      </c>
      <c r="J33" s="165">
        <f t="shared" si="1"/>
        <v>58700140.482192017</v>
      </c>
      <c r="K33" s="3"/>
      <c r="L33" s="45"/>
      <c r="M33" s="45"/>
      <c r="N33" s="45"/>
      <c r="O33" s="45"/>
      <c r="P33" s="45"/>
      <c r="Q33" s="43"/>
      <c r="R33" s="60"/>
      <c r="S33" s="39"/>
      <c r="IU33" s="52"/>
    </row>
    <row r="34" spans="1:255" x14ac:dyDescent="0.2">
      <c r="A34" s="69"/>
      <c r="B34" s="69"/>
      <c r="C34" s="48"/>
      <c r="D34" s="48"/>
      <c r="E34" s="48"/>
      <c r="F34" s="48"/>
      <c r="G34" s="48"/>
      <c r="H34" s="48"/>
      <c r="I34" s="48"/>
      <c r="J34" s="48"/>
      <c r="K34" s="3"/>
      <c r="L34" s="45"/>
      <c r="M34" s="45"/>
      <c r="N34" s="45"/>
      <c r="O34" s="45"/>
      <c r="P34" s="45"/>
      <c r="Q34" s="43"/>
      <c r="R34" s="60"/>
      <c r="S34" s="39"/>
      <c r="IU34" s="52"/>
    </row>
    <row r="35" spans="1:255" x14ac:dyDescent="0.2">
      <c r="A35" s="81"/>
      <c r="B35" s="17" t="s">
        <v>36</v>
      </c>
      <c r="C35" s="18">
        <f>SUM(C5:C13)</f>
        <v>16802959.158640001</v>
      </c>
      <c r="D35" s="18">
        <f t="shared" ref="D35:J35" si="2">SUM(D5:D13)</f>
        <v>387612.63919500948</v>
      </c>
      <c r="E35" s="18">
        <f t="shared" si="2"/>
        <v>1082310.9835207944</v>
      </c>
      <c r="F35" s="18">
        <f t="shared" si="2"/>
        <v>0</v>
      </c>
      <c r="G35" s="18">
        <f t="shared" si="2"/>
        <v>58003.803260000001</v>
      </c>
      <c r="H35" s="18">
        <f t="shared" si="2"/>
        <v>-2262237.1475261501</v>
      </c>
      <c r="I35" s="18">
        <f t="shared" si="2"/>
        <v>18899.152766309202</v>
      </c>
      <c r="J35" s="6">
        <f t="shared" si="2"/>
        <v>20458216.972855646</v>
      </c>
      <c r="K35" s="24"/>
      <c r="L35" s="48"/>
      <c r="M35" s="41"/>
      <c r="N35" s="42"/>
      <c r="O35" s="42"/>
      <c r="P35" s="42"/>
      <c r="Q35" s="42"/>
      <c r="R35" s="61"/>
      <c r="S35" s="62"/>
      <c r="IU35" s="52"/>
    </row>
    <row r="36" spans="1:255" x14ac:dyDescent="0.2">
      <c r="A36" s="81"/>
      <c r="B36" s="19" t="s">
        <v>37</v>
      </c>
      <c r="C36" s="166">
        <f>SUM('Skema1-7_2012'!M18:M20)</f>
        <v>0</v>
      </c>
      <c r="D36" s="166">
        <f>SUM('Skema1-7_2012'!N18:N20)</f>
        <v>0</v>
      </c>
      <c r="E36" s="166">
        <f>SUM('Skema1-7_2012'!O18:O20)</f>
        <v>0</v>
      </c>
      <c r="F36" s="166">
        <f>SUM('Skema1-7_2012'!P18:P20)</f>
        <v>0</v>
      </c>
      <c r="G36" s="166">
        <f>SUM('Skema1-7_2012'!Q18:Q20)</f>
        <v>0</v>
      </c>
      <c r="H36" s="166">
        <f>SUM('Skema1-7_2012'!R18:R20)</f>
        <v>0</v>
      </c>
      <c r="I36" s="166">
        <f>SUM('Skema1-7_2012'!S18:S20)</f>
        <v>0</v>
      </c>
      <c r="J36" s="8">
        <f>SUM(J14:J17)</f>
        <v>6986898</v>
      </c>
      <c r="K36" s="24"/>
      <c r="L36" s="48"/>
      <c r="M36" s="41"/>
      <c r="N36" s="45"/>
      <c r="O36" s="45"/>
      <c r="P36" s="45"/>
      <c r="Q36" s="45"/>
      <c r="R36" s="58"/>
      <c r="S36" s="39"/>
      <c r="IU36" s="52"/>
    </row>
    <row r="37" spans="1:255" x14ac:dyDescent="0.2">
      <c r="A37" s="81"/>
      <c r="B37" s="19" t="s">
        <v>38</v>
      </c>
      <c r="C37" s="5">
        <f>SUM(C18:C23)</f>
        <v>12597147</v>
      </c>
      <c r="D37" s="5">
        <f t="shared" ref="D37:J37" si="3">SUM(D18:D23)</f>
        <v>395089</v>
      </c>
      <c r="E37" s="5">
        <f t="shared" si="3"/>
        <v>266848</v>
      </c>
      <c r="F37" s="5">
        <f t="shared" si="3"/>
        <v>31008</v>
      </c>
      <c r="G37" s="5">
        <f t="shared" si="3"/>
        <v>31677</v>
      </c>
      <c r="H37" s="5">
        <f t="shared" si="3"/>
        <v>471157</v>
      </c>
      <c r="I37" s="5">
        <f t="shared" si="3"/>
        <v>0</v>
      </c>
      <c r="J37" s="8">
        <f t="shared" si="3"/>
        <v>12725242</v>
      </c>
      <c r="K37" s="24"/>
      <c r="L37" s="63"/>
      <c r="M37" s="64"/>
      <c r="N37" s="45"/>
      <c r="O37" s="45"/>
      <c r="P37" s="45"/>
      <c r="Q37" s="45"/>
      <c r="R37" s="58"/>
      <c r="S37" s="39"/>
      <c r="IU37" s="52"/>
    </row>
    <row r="38" spans="1:255" x14ac:dyDescent="0.2">
      <c r="A38" s="81"/>
      <c r="B38" s="19" t="s">
        <v>39</v>
      </c>
      <c r="C38" s="5">
        <f>SUM(C24:C28)</f>
        <v>12020238.416503802</v>
      </c>
      <c r="D38" s="5">
        <f t="shared" ref="D38:J38" si="4">SUM(D24:D28)</f>
        <v>549649</v>
      </c>
      <c r="E38" s="5">
        <f t="shared" si="4"/>
        <v>328642</v>
      </c>
      <c r="F38" s="5">
        <f t="shared" si="4"/>
        <v>5948</v>
      </c>
      <c r="G38" s="5">
        <f t="shared" si="4"/>
        <v>57579</v>
      </c>
      <c r="H38" s="5">
        <f t="shared" si="4"/>
        <v>-168710.13613840006</v>
      </c>
      <c r="I38" s="5">
        <f t="shared" si="4"/>
        <v>0</v>
      </c>
      <c r="J38" s="8">
        <f t="shared" si="4"/>
        <v>13003712.552642204</v>
      </c>
      <c r="K38" s="24"/>
      <c r="L38" s="63"/>
      <c r="M38" s="64"/>
      <c r="N38" s="45"/>
      <c r="O38" s="45"/>
      <c r="P38" s="45"/>
      <c r="Q38" s="45"/>
      <c r="R38" s="58"/>
      <c r="S38" s="39"/>
      <c r="IU38" s="52"/>
    </row>
    <row r="39" spans="1:255" x14ac:dyDescent="0.2">
      <c r="A39" s="82"/>
      <c r="B39" s="20" t="s">
        <v>40</v>
      </c>
      <c r="C39" s="5">
        <f>+SUM(C29:C32)</f>
        <v>5457903.2199499998</v>
      </c>
      <c r="D39" s="5">
        <f t="shared" ref="D39:J39" si="5">+SUM(D29:D32)</f>
        <v>211045.42924643564</v>
      </c>
      <c r="E39" s="5">
        <f t="shared" si="5"/>
        <v>191018.20583765692</v>
      </c>
      <c r="F39" s="5">
        <f t="shared" si="5"/>
        <v>4081.7919796485999</v>
      </c>
      <c r="G39" s="5">
        <f t="shared" si="5"/>
        <v>38413.270379999994</v>
      </c>
      <c r="H39" s="5">
        <f t="shared" si="5"/>
        <v>291399.68693746056</v>
      </c>
      <c r="I39" s="5">
        <f t="shared" si="5"/>
        <v>1.1490428059914848</v>
      </c>
      <c r="J39" s="8">
        <f t="shared" si="5"/>
        <v>5526070.9566941764</v>
      </c>
      <c r="K39" s="24"/>
      <c r="L39" s="63"/>
      <c r="M39" s="64"/>
      <c r="N39" s="49"/>
      <c r="O39" s="49"/>
      <c r="P39" s="49"/>
      <c r="Q39" s="49"/>
      <c r="R39" s="58"/>
      <c r="S39" s="39"/>
      <c r="IU39" s="52"/>
    </row>
    <row r="40" spans="1:255" x14ac:dyDescent="0.2">
      <c r="A40" s="80"/>
      <c r="B40" s="13" t="s">
        <v>22</v>
      </c>
      <c r="C40" s="22">
        <f>+SUM(C35:C39)</f>
        <v>46878247.795093797</v>
      </c>
      <c r="D40" s="22">
        <f t="shared" ref="D40:J40" si="6">+SUM(D35:D39)</f>
        <v>1543396.0684414452</v>
      </c>
      <c r="E40" s="22">
        <f t="shared" si="6"/>
        <v>1868819.1893584514</v>
      </c>
      <c r="F40" s="22">
        <f t="shared" si="6"/>
        <v>41037.791979648602</v>
      </c>
      <c r="G40" s="22">
        <f t="shared" si="6"/>
        <v>185673.07364000002</v>
      </c>
      <c r="H40" s="22">
        <f t="shared" si="6"/>
        <v>-1668390.5967270895</v>
      </c>
      <c r="I40" s="22">
        <f t="shared" si="6"/>
        <v>18900.301809115193</v>
      </c>
      <c r="J40" s="23">
        <f t="shared" si="6"/>
        <v>58700140.482192025</v>
      </c>
      <c r="K40" s="24"/>
      <c r="L40" s="39"/>
      <c r="M40" s="39"/>
      <c r="N40" s="50"/>
      <c r="O40" s="50"/>
      <c r="P40" s="50"/>
      <c r="Q40" s="50"/>
      <c r="R40" s="46"/>
      <c r="S40" s="39"/>
      <c r="IU40" s="52"/>
    </row>
    <row r="41" spans="1:255" x14ac:dyDescent="0.2">
      <c r="A41" s="38"/>
      <c r="B41" s="83" t="s">
        <v>162</v>
      </c>
      <c r="C41" s="65"/>
      <c r="D41" s="26"/>
      <c r="E41" s="26"/>
      <c r="F41" s="26"/>
      <c r="G41" s="26"/>
      <c r="H41" s="26"/>
      <c r="I41" s="26"/>
      <c r="J41" s="26"/>
      <c r="K41" s="24"/>
      <c r="IU41" s="52"/>
    </row>
    <row r="42" spans="1:255" x14ac:dyDescent="0.2">
      <c r="B42" s="83" t="s">
        <v>256</v>
      </c>
    </row>
    <row r="43" spans="1:255" x14ac:dyDescent="0.2">
      <c r="A43" s="67"/>
      <c r="B43" s="68"/>
      <c r="C43" s="68"/>
      <c r="D43" s="68"/>
      <c r="E43" s="68"/>
    </row>
    <row r="44" spans="1:255" x14ac:dyDescent="0.2">
      <c r="A44" s="69"/>
      <c r="B44" s="69"/>
      <c r="C44" s="3"/>
      <c r="D44" s="3"/>
      <c r="E44" s="70"/>
      <c r="G44" s="71"/>
    </row>
    <row r="45" spans="1:255" x14ac:dyDescent="0.2">
      <c r="A45" s="69"/>
      <c r="B45" s="69"/>
      <c r="C45" s="3"/>
      <c r="D45" s="3"/>
      <c r="E45" s="70"/>
      <c r="G45" s="71"/>
      <c r="J45" s="48"/>
    </row>
    <row r="46" spans="1:255" x14ac:dyDescent="0.2">
      <c r="A46" s="69"/>
      <c r="B46" s="69"/>
      <c r="C46" s="3"/>
      <c r="D46" s="3"/>
      <c r="E46" s="70"/>
      <c r="G46" s="71"/>
      <c r="J46" s="48"/>
    </row>
    <row r="47" spans="1:255" x14ac:dyDescent="0.2">
      <c r="A47" s="69"/>
      <c r="B47" s="69"/>
      <c r="C47" s="3"/>
      <c r="D47" s="3"/>
      <c r="E47" s="70"/>
      <c r="G47" s="71"/>
      <c r="J47" s="48"/>
    </row>
    <row r="48" spans="1:255" x14ac:dyDescent="0.2">
      <c r="A48" s="69"/>
      <c r="B48" s="69"/>
      <c r="C48" s="3"/>
      <c r="D48" s="3"/>
      <c r="E48" s="70"/>
      <c r="G48" s="71"/>
      <c r="J48" s="71"/>
    </row>
    <row r="49" spans="1:7" x14ac:dyDescent="0.2">
      <c r="A49" s="69"/>
      <c r="B49" s="69"/>
      <c r="C49" s="3"/>
      <c r="D49" s="3"/>
      <c r="E49" s="70"/>
      <c r="G49" s="71"/>
    </row>
    <row r="50" spans="1:7" x14ac:dyDescent="0.2">
      <c r="A50" s="69"/>
      <c r="B50" s="69"/>
      <c r="C50" s="3"/>
      <c r="D50" s="3"/>
      <c r="E50" s="70"/>
      <c r="G50" s="71"/>
    </row>
    <row r="51" spans="1:7" x14ac:dyDescent="0.2">
      <c r="A51" s="69"/>
      <c r="B51" s="69"/>
      <c r="C51" s="3"/>
      <c r="D51" s="3"/>
      <c r="E51" s="70"/>
      <c r="G51" s="71"/>
    </row>
    <row r="52" spans="1:7" x14ac:dyDescent="0.2">
      <c r="A52" s="69"/>
      <c r="B52" s="69"/>
      <c r="C52" s="3"/>
      <c r="D52" s="3"/>
      <c r="E52" s="70"/>
      <c r="G52" s="71"/>
    </row>
    <row r="53" spans="1:7" x14ac:dyDescent="0.2">
      <c r="A53" s="69"/>
      <c r="B53" s="69"/>
      <c r="C53" s="3"/>
      <c r="D53" s="3"/>
      <c r="E53" s="70"/>
      <c r="G53" s="71"/>
    </row>
    <row r="54" spans="1:7" x14ac:dyDescent="0.2">
      <c r="A54" s="69"/>
      <c r="B54" s="69"/>
      <c r="C54" s="3"/>
      <c r="D54" s="3"/>
      <c r="E54" s="70"/>
      <c r="G54" s="71"/>
    </row>
    <row r="55" spans="1:7" x14ac:dyDescent="0.2">
      <c r="A55" s="69"/>
      <c r="B55" s="69"/>
      <c r="C55" s="3"/>
      <c r="D55" s="3"/>
      <c r="E55" s="70"/>
      <c r="G55" s="71"/>
    </row>
    <row r="56" spans="1:7" x14ac:dyDescent="0.2">
      <c r="A56" s="69"/>
      <c r="B56" s="69"/>
      <c r="C56" s="3"/>
      <c r="D56" s="3"/>
      <c r="E56" s="70"/>
    </row>
    <row r="57" spans="1:7" x14ac:dyDescent="0.2">
      <c r="A57" s="69"/>
      <c r="B57" s="69"/>
      <c r="C57" s="3"/>
      <c r="D57" s="3"/>
      <c r="E57" s="70"/>
    </row>
    <row r="58" spans="1:7" x14ac:dyDescent="0.2">
      <c r="A58" s="69"/>
      <c r="B58" s="69"/>
      <c r="C58" s="3"/>
      <c r="D58" s="3"/>
      <c r="E58" s="70"/>
    </row>
    <row r="59" spans="1:7" x14ac:dyDescent="0.2">
      <c r="A59" s="69"/>
      <c r="B59" s="69"/>
      <c r="C59" s="3"/>
      <c r="D59" s="3"/>
      <c r="E59" s="70"/>
    </row>
    <row r="60" spans="1:7" x14ac:dyDescent="0.2">
      <c r="A60" s="69"/>
      <c r="B60" s="69"/>
      <c r="C60" s="3"/>
      <c r="D60" s="3"/>
      <c r="E60" s="70"/>
    </row>
    <row r="61" spans="1:7" x14ac:dyDescent="0.2">
      <c r="A61" s="69"/>
      <c r="B61" s="69"/>
      <c r="C61" s="3"/>
      <c r="D61" s="3"/>
      <c r="E61" s="70"/>
    </row>
    <row r="62" spans="1:7" x14ac:dyDescent="0.2">
      <c r="A62" s="69"/>
      <c r="B62" s="69"/>
      <c r="C62" s="3"/>
      <c r="D62" s="3"/>
      <c r="E62" s="70"/>
    </row>
    <row r="63" spans="1:7" x14ac:dyDescent="0.2">
      <c r="A63" s="69"/>
      <c r="B63" s="69"/>
      <c r="C63" s="3"/>
      <c r="D63" s="3"/>
      <c r="E63" s="3"/>
    </row>
    <row r="64" spans="1:7" x14ac:dyDescent="0.2">
      <c r="A64" s="69"/>
      <c r="B64" s="69"/>
      <c r="C64" s="3"/>
      <c r="D64" s="3"/>
      <c r="E64" s="3"/>
    </row>
    <row r="65" spans="1:5" x14ac:dyDescent="0.2">
      <c r="A65" s="69"/>
      <c r="B65" s="69"/>
      <c r="C65" s="3"/>
      <c r="D65" s="3"/>
      <c r="E65" s="3"/>
    </row>
    <row r="66" spans="1:5" x14ac:dyDescent="0.2">
      <c r="A66" s="69"/>
      <c r="B66" s="69"/>
      <c r="C66" s="3"/>
      <c r="D66" s="3"/>
      <c r="E66" s="3"/>
    </row>
    <row r="67" spans="1:5" x14ac:dyDescent="0.2">
      <c r="A67" s="69"/>
      <c r="B67" s="69"/>
      <c r="C67" s="3"/>
      <c r="D67" s="3"/>
      <c r="E67" s="3"/>
    </row>
    <row r="68" spans="1:5" x14ac:dyDescent="0.2">
      <c r="A68" s="69"/>
      <c r="B68" s="69"/>
      <c r="C68" s="3"/>
      <c r="D68" s="3"/>
      <c r="E68" s="3"/>
    </row>
    <row r="69" spans="1:5" x14ac:dyDescent="0.2">
      <c r="A69" s="69"/>
      <c r="B69" s="69"/>
      <c r="C69" s="3"/>
      <c r="D69" s="3"/>
      <c r="E69" s="3"/>
    </row>
    <row r="70" spans="1:5" x14ac:dyDescent="0.2">
      <c r="A70" s="69"/>
      <c r="B70" s="69"/>
      <c r="C70" s="3"/>
      <c r="D70" s="3"/>
      <c r="E70" s="3"/>
    </row>
    <row r="71" spans="1:5" x14ac:dyDescent="0.2">
      <c r="A71" s="69"/>
      <c r="B71" s="69"/>
      <c r="C71" s="3"/>
      <c r="D71" s="3"/>
      <c r="E71" s="3"/>
    </row>
    <row r="72" spans="1:5" x14ac:dyDescent="0.2">
      <c r="A72" s="67"/>
      <c r="B72" s="68"/>
      <c r="C72" s="68"/>
      <c r="D72" s="68"/>
      <c r="E72" s="68"/>
    </row>
  </sheetData>
  <mergeCells count="1">
    <mergeCell ref="C14:I17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ignoredErrors>
    <ignoredError sqref="C35 C37:E37 F37:F39 G37:I39 C38:E3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Normal="100" workbookViewId="0">
      <selection activeCell="F35" sqref="F35"/>
    </sheetView>
  </sheetViews>
  <sheetFormatPr defaultColWidth="8.85546875" defaultRowHeight="12" x14ac:dyDescent="0.2"/>
  <cols>
    <col min="1" max="1" width="8.5703125" style="112" customWidth="1"/>
    <col min="2" max="2" width="39.28515625" style="112" customWidth="1"/>
    <col min="3" max="8" width="12.85546875" style="112" customWidth="1"/>
    <col min="9" max="16384" width="8.85546875" style="112"/>
  </cols>
  <sheetData>
    <row r="1" spans="1:13" ht="15.75" x14ac:dyDescent="0.25">
      <c r="A1" s="74" t="str">
        <f>'Skema1-7_2012'!A1</f>
        <v>Endelig udgave</v>
      </c>
    </row>
    <row r="2" spans="1:13" ht="13.5" customHeight="1" x14ac:dyDescent="0.2">
      <c r="A2" s="113" t="s">
        <v>156</v>
      </c>
    </row>
    <row r="3" spans="1:13" ht="13.5" customHeight="1" x14ac:dyDescent="0.2">
      <c r="A3" s="98" t="s">
        <v>55</v>
      </c>
    </row>
    <row r="4" spans="1:13" ht="58.5" customHeight="1" x14ac:dyDescent="0.2">
      <c r="A4" s="75" t="s">
        <v>14</v>
      </c>
      <c r="B4" s="75" t="s">
        <v>0</v>
      </c>
      <c r="C4" s="12" t="s">
        <v>33</v>
      </c>
      <c r="D4" s="12" t="s">
        <v>32</v>
      </c>
      <c r="E4" s="12" t="s">
        <v>43</v>
      </c>
      <c r="F4" s="12" t="s">
        <v>29</v>
      </c>
      <c r="G4" s="12" t="s">
        <v>34</v>
      </c>
      <c r="H4" s="12" t="s">
        <v>41</v>
      </c>
      <c r="K4" s="118"/>
      <c r="L4" s="118"/>
      <c r="M4" s="118"/>
    </row>
    <row r="5" spans="1:13" ht="13.5" customHeight="1" x14ac:dyDescent="0.2">
      <c r="A5" s="76">
        <f>+'(skema1-7_2012 - 12pl)'!A5</f>
        <v>1301</v>
      </c>
      <c r="B5" s="4" t="str">
        <f>+'(skema1-7_2012 - 12pl)'!B5</f>
        <v>Rigshospitalet</v>
      </c>
      <c r="C5" s="96">
        <f>IF(DRG_12!C5=0,"-",DRG_13!C5/DRG_12!C5*100-100)</f>
        <v>1.6279944264154125</v>
      </c>
      <c r="D5" s="86">
        <f>IF(DRG_12!D5=0,"-",DRG_13!D5/DRG_12!D5*100-100)</f>
        <v>7.5806915438737121</v>
      </c>
      <c r="E5" s="86">
        <f>IF(DRG_12!E5=0,"-",DRG_13!E5/DRG_12!E5*100-100)</f>
        <v>3.7460849960850027</v>
      </c>
      <c r="F5" s="86">
        <f>IF(DRG_12!F5=0,"-",DRG_13!F5/DRG_12!F5*100-100)</f>
        <v>6.906670483824783</v>
      </c>
      <c r="G5" s="86">
        <f>IF(DRG_13!G5=0,"-",DRG_13!G5/DRG_12!G5*100-100)</f>
        <v>-106.49787866579244</v>
      </c>
      <c r="H5" s="29">
        <f>IF(DRG_12!I5=0,"-",DRG_13!I5/DRG_12!I5*100-100)</f>
        <v>3.4329738438158444</v>
      </c>
      <c r="J5" s="115"/>
      <c r="K5" s="118"/>
      <c r="L5" s="118"/>
      <c r="M5" s="118"/>
    </row>
    <row r="6" spans="1:13" ht="13.5" customHeight="1" x14ac:dyDescent="0.2">
      <c r="A6" s="77">
        <f>+'(skema1-7_2012 - 12pl)'!A6</f>
        <v>1309</v>
      </c>
      <c r="B6" s="7" t="str">
        <f>+'(skema1-7_2012 - 12pl)'!B6</f>
        <v>Bispebjerg og Frederiksberg hospitaler</v>
      </c>
      <c r="C6" s="96">
        <f>IF(DRG_12!C6=0,"-",DRG_13!C6/DRG_12!C6*100-100)</f>
        <v>0.97095113495633711</v>
      </c>
      <c r="D6" s="86">
        <f>IF(DRG_12!D6=0,"-",DRG_13!D6/DRG_12!D6*100-100)</f>
        <v>5.9853987672068314</v>
      </c>
      <c r="E6" s="86">
        <f>IF(DRG_12!E6=0,"-",DRG_13!E6/DRG_12!E6*100-100)</f>
        <v>2.6771579418063567</v>
      </c>
      <c r="F6" s="86">
        <f>IF(DRG_12!F6=0,"-",DRG_13!F6/DRG_12!F6*100-100)</f>
        <v>-11.451434254843008</v>
      </c>
      <c r="G6" s="86">
        <f>IF(DRG_13!G6=0,"-",DRG_13!G6/DRG_12!G6*100-100)</f>
        <v>-6.4584046915981617</v>
      </c>
      <c r="H6" s="29">
        <f>IF(DRG_12!I6=0,"-",DRG_13!I6/DRG_12!I6*100-100)</f>
        <v>3.2950935767405127</v>
      </c>
      <c r="J6" s="115"/>
      <c r="K6" s="118"/>
      <c r="L6" s="118"/>
      <c r="M6" s="118"/>
    </row>
    <row r="7" spans="1:13" ht="13.5" customHeight="1" x14ac:dyDescent="0.2">
      <c r="A7" s="77">
        <f>+'(skema1-7_2012 - 12pl)'!A7</f>
        <v>1330</v>
      </c>
      <c r="B7" s="7" t="str">
        <f>+'(skema1-7_2012 - 12pl)'!B7</f>
        <v>Hvidovre Hospital</v>
      </c>
      <c r="C7" s="96">
        <f>IF(DRG_12!C7=0,"-",DRG_13!C7/DRG_12!C7*100-100)</f>
        <v>3.7140261948060527</v>
      </c>
      <c r="D7" s="86">
        <f>IF(DRG_12!D7=0,"-",DRG_13!D7/DRG_12!D7*100-100)</f>
        <v>8.4522390856286194</v>
      </c>
      <c r="E7" s="86">
        <f>IF(DRG_12!E7=0,"-",DRG_13!E7/DRG_12!E7*100-100)</f>
        <v>5.1221820002619296</v>
      </c>
      <c r="F7" s="86">
        <f>IF(DRG_12!F7=0,"-",DRG_13!F7/DRG_12!F7*100-100)</f>
        <v>-1.8219973646109509</v>
      </c>
      <c r="G7" s="86">
        <f>IF(DRG_13!G7=0,"-",DRG_13!G7/DRG_12!G7*100-100)</f>
        <v>-588.00808552657816</v>
      </c>
      <c r="H7" s="29">
        <f>IF(DRG_12!I7=0,"-",DRG_13!I7/DRG_12!I7*100-100)</f>
        <v>5.4733591423543828</v>
      </c>
      <c r="J7" s="115"/>
      <c r="K7" s="118"/>
      <c r="L7" s="118"/>
      <c r="M7" s="118"/>
    </row>
    <row r="8" spans="1:13" ht="13.5" customHeight="1" x14ac:dyDescent="0.2">
      <c r="A8" s="77">
        <f>+'(skema1-7_2012 - 12pl)'!A8</f>
        <v>1351</v>
      </c>
      <c r="B8" s="7" t="str">
        <f>+'(skema1-7_2012 - 12pl)'!B8</f>
        <v>Amager Hospital</v>
      </c>
      <c r="C8" s="96">
        <f>IF(DRG_12!C8=0,"-",DRG_13!C8/DRG_12!C8*100-100)</f>
        <v>-6.9108378356863227</v>
      </c>
      <c r="D8" s="86">
        <f>IF(DRG_12!D8=0,"-",DRG_13!D8/DRG_12!D8*100-100)</f>
        <v>20.244350518377672</v>
      </c>
      <c r="E8" s="86">
        <f>IF(DRG_12!E8=0,"-",DRG_13!E8/DRG_12!E8*100-100)</f>
        <v>-1.1476107121239352</v>
      </c>
      <c r="F8" s="86">
        <f>IF(DRG_12!F8=0,"-",DRG_13!F8/DRG_12!F8*100-100)</f>
        <v>42.553191489361694</v>
      </c>
      <c r="G8" s="86">
        <f>IF(DRG_13!G8=0,"-",DRG_13!G8/DRG_12!G8*100-100)</f>
        <v>-6.9792149932501673</v>
      </c>
      <c r="H8" s="29">
        <f>IF(DRG_12!I8=0,"-",DRG_13!I8/DRG_12!I8*100-100)</f>
        <v>-1.1720479600996043</v>
      </c>
      <c r="J8" s="115"/>
      <c r="K8" s="118"/>
      <c r="L8" s="118"/>
      <c r="M8" s="118"/>
    </row>
    <row r="9" spans="1:13" ht="13.5" customHeight="1" x14ac:dyDescent="0.2">
      <c r="A9" s="77">
        <f>+'(skema1-7_2012 - 12pl)'!A9</f>
        <v>1501</v>
      </c>
      <c r="B9" s="7" t="str">
        <f>+'(skema1-7_2012 - 12pl)'!B9</f>
        <v>Gentofte Hospital</v>
      </c>
      <c r="C9" s="96">
        <f>IF(DRG_12!C9=0,"-",DRG_13!C9/DRG_12!C9*100-100)</f>
        <v>1.0946354110036793</v>
      </c>
      <c r="D9" s="86">
        <f>IF(DRG_12!D9=0,"-",DRG_13!D9/DRG_12!D9*100-100)</f>
        <v>11.477922882967405</v>
      </c>
      <c r="E9" s="86">
        <f>IF(DRG_12!E9=0,"-",DRG_13!E9/DRG_12!E9*100-100)</f>
        <v>5.8435358824764307</v>
      </c>
      <c r="F9" s="86">
        <f>IF(DRG_12!F9=0,"-",DRG_13!F9/DRG_12!F9*100-100)</f>
        <v>6.8012233542752938</v>
      </c>
      <c r="G9" s="86">
        <f>IF(DRG_13!G9=0,"-",DRG_13!G9/DRG_12!G9*100-100)</f>
        <v>-18.855638270227075</v>
      </c>
      <c r="H9" s="29">
        <f>IF(DRG_12!I9=0,"-",DRG_13!I9/DRG_12!I9*100-100)</f>
        <v>5.7663725348894275</v>
      </c>
      <c r="J9" s="115"/>
      <c r="K9" s="118"/>
      <c r="L9" s="118"/>
      <c r="M9" s="118"/>
    </row>
    <row r="10" spans="1:13" ht="13.5" customHeight="1" x14ac:dyDescent="0.2">
      <c r="A10" s="77">
        <f>+'(skema1-7_2012 - 12pl)'!A10</f>
        <v>1502</v>
      </c>
      <c r="B10" s="7" t="str">
        <f>+'(skema1-7_2012 - 12pl)'!B10</f>
        <v>Glostrup Hospital</v>
      </c>
      <c r="C10" s="96">
        <f>IF(DRG_12!C10=0,"-",DRG_13!C10/DRG_12!C10*100-100)</f>
        <v>8.0387925688915232</v>
      </c>
      <c r="D10" s="86">
        <f>IF(DRG_12!D10=0,"-",DRG_13!D10/DRG_12!D10*100-100)</f>
        <v>13.142270272295889</v>
      </c>
      <c r="E10" s="86">
        <f>IF(DRG_12!E10=0,"-",DRG_13!E10/DRG_12!E10*100-100)</f>
        <v>10.485427082076001</v>
      </c>
      <c r="F10" s="86">
        <f>IF(DRG_12!F10=0,"-",DRG_13!F10/DRG_12!F10*100-100)</f>
        <v>19.218016637316822</v>
      </c>
      <c r="G10" s="86">
        <f>IF(DRG_13!G10=0,"-",DRG_13!G10/DRG_12!G10*100-100)</f>
        <v>101.55887836662129</v>
      </c>
      <c r="H10" s="29">
        <f>IF(DRG_12!I10=0,"-",DRG_13!I10/DRG_12!I10*100-100)</f>
        <v>8.7883041136059603</v>
      </c>
      <c r="J10" s="115"/>
      <c r="K10" s="118"/>
      <c r="L10" s="118"/>
      <c r="M10" s="118"/>
    </row>
    <row r="11" spans="1:13" ht="13.5" customHeight="1" x14ac:dyDescent="0.2">
      <c r="A11" s="77">
        <f>+'(skema1-7_2012 - 12pl)'!A11</f>
        <v>1516</v>
      </c>
      <c r="B11" s="7" t="str">
        <f>+'(skema1-7_2012 - 12pl)'!B11</f>
        <v>Herlev Hospital</v>
      </c>
      <c r="C11" s="96">
        <f>IF(DRG_12!C11=0,"-",DRG_13!C11/DRG_12!C11*100-100)</f>
        <v>2.9214754980306594</v>
      </c>
      <c r="D11" s="86">
        <f>IF(DRG_12!D11=0,"-",DRG_13!D11/DRG_12!D11*100-100)</f>
        <v>7.2104219998764876</v>
      </c>
      <c r="E11" s="86">
        <f>IF(DRG_12!E11=0,"-",DRG_13!E11/DRG_12!E11*100-100)</f>
        <v>4.8826881425378303</v>
      </c>
      <c r="F11" s="86">
        <f>IF(DRG_12!F11=0,"-",DRG_13!F11/DRG_12!F11*100-100)</f>
        <v>25.415214341458721</v>
      </c>
      <c r="G11" s="86">
        <f>IF(DRG_13!G11=0,"-",DRG_13!G11/DRG_12!G11*100-100)</f>
        <v>2.9071385666519234</v>
      </c>
      <c r="H11" s="29">
        <f>IF(DRG_12!I11=0,"-",DRG_13!I11/DRG_12!I11*100-100)</f>
        <v>2.1773930295106112</v>
      </c>
      <c r="J11" s="115"/>
      <c r="K11" s="118"/>
      <c r="L11" s="118"/>
      <c r="M11" s="118"/>
    </row>
    <row r="12" spans="1:13" ht="13.5" customHeight="1" x14ac:dyDescent="0.2">
      <c r="A12" s="77">
        <f>+'(skema1-7_2012 - 12pl)'!A12</f>
        <v>2000</v>
      </c>
      <c r="B12" s="7" t="str">
        <f>+'(skema1-7_2012 - 12pl)'!B12</f>
        <v>Nordsjællands Hospital</v>
      </c>
      <c r="C12" s="96">
        <f>IF(DRG_12!C12=0,"-",DRG_13!C12/DRG_12!C12*100-100)</f>
        <v>0.86689249474495966</v>
      </c>
      <c r="D12" s="86">
        <f>IF(DRG_12!D12=0,"-",DRG_13!D12/DRG_12!D12*100-100)</f>
        <v>3.2635622690059876</v>
      </c>
      <c r="E12" s="86">
        <f>IF(DRG_12!E12=0,"-",DRG_13!E12/DRG_12!E12*100-100)</f>
        <v>1.685903341154642</v>
      </c>
      <c r="F12" s="86">
        <f>IF(DRG_12!F12=0,"-",DRG_13!F12/DRG_12!F12*100-100)</f>
        <v>7.7461950212820909</v>
      </c>
      <c r="G12" s="86">
        <f>IF(DRG_13!G12=0,"-",DRG_13!G12/DRG_12!G12*100-100)</f>
        <v>1.4713271036081039</v>
      </c>
      <c r="H12" s="29">
        <f>IF(DRG_12!I12=0,"-",DRG_13!I12/DRG_12!I12*100-100)</f>
        <v>1.3571112873081574</v>
      </c>
      <c r="J12" s="115"/>
      <c r="K12" s="118"/>
      <c r="L12" s="118"/>
      <c r="M12" s="118"/>
    </row>
    <row r="13" spans="1:13" ht="13.5" customHeight="1" x14ac:dyDescent="0.2">
      <c r="A13" s="77">
        <f>+'(skema1-7_2012 - 12pl)'!A13</f>
        <v>4001</v>
      </c>
      <c r="B13" s="7" t="str">
        <f>+'(skema1-7_2012 - 12pl)'!B13</f>
        <v>Bornholms Hospital</v>
      </c>
      <c r="C13" s="96">
        <f>IF(DRG_12!C13=0,"-",DRG_13!C13/DRG_12!C13*100-100)</f>
        <v>2.7227088390043832</v>
      </c>
      <c r="D13" s="86">
        <f>IF(DRG_12!D13=0,"-",DRG_13!D13/DRG_12!D13*100-100)</f>
        <v>13.627803732700812</v>
      </c>
      <c r="E13" s="86">
        <f>IF(DRG_12!E13=0,"-",DRG_13!E13/DRG_12!E13*100-100)</f>
        <v>6.9256475035672054</v>
      </c>
      <c r="F13" s="86">
        <f>IF(DRG_12!F13=0,"-",DRG_13!F13/DRG_12!F13*100-100)</f>
        <v>74.224311618535921</v>
      </c>
      <c r="G13" s="86">
        <f>IF(DRG_13!G13=0,"-",DRG_13!G13/DRG_12!G13*100-100)</f>
        <v>2.6936440439540519</v>
      </c>
      <c r="H13" s="29">
        <f>IF(DRG_12!I13=0,"-",DRG_13!I13/DRG_12!I13*100-100)</f>
        <v>3.6820462819693915</v>
      </c>
      <c r="J13" s="115"/>
      <c r="K13" s="118"/>
      <c r="L13" s="118"/>
      <c r="M13" s="118"/>
    </row>
    <row r="14" spans="1:13" ht="13.5" customHeight="1" x14ac:dyDescent="0.2">
      <c r="A14" s="77">
        <f>+'(skema1-7_2012 - 12pl)'!A14</f>
        <v>3810</v>
      </c>
      <c r="B14" s="7" t="str">
        <f>+'(skema1-7_2012 - 12pl)'!B14</f>
        <v>Roskilde og Køge Sygehuse</v>
      </c>
      <c r="C14" s="96">
        <f>IF(DRG_12!C14=0,"-",DRG_13!C14/DRG_12!C14*100-100)</f>
        <v>7.3000007512414129</v>
      </c>
      <c r="D14" s="86">
        <f>IF(DRG_12!D14=0,"-",DRG_13!D14/DRG_12!D14*100-100)</f>
        <v>12.147025999390081</v>
      </c>
      <c r="E14" s="86">
        <f>IF(DRG_12!E14=0,"-",DRG_13!E14/DRG_12!E14*100-100)</f>
        <v>9.4114845451449156</v>
      </c>
      <c r="F14" s="86">
        <f>IF(DRG_12!F14=0,"-",DRG_13!F14/DRG_12!F14*100-100)</f>
        <v>15.328986842822985</v>
      </c>
      <c r="G14" s="86">
        <f>IF(DRG_13!G14=0,"-",DRG_13!G14/DRG_12!G14*100-100)</f>
        <v>15.30159195876135</v>
      </c>
      <c r="H14" s="29">
        <f>IF(DRG_12!I14=0,"-",DRG_13!I14/DRG_12!I14*100-100)</f>
        <v>8.6495763437812769</v>
      </c>
      <c r="J14" s="115"/>
      <c r="K14" s="118"/>
      <c r="L14" s="118"/>
      <c r="M14" s="118"/>
    </row>
    <row r="15" spans="1:13" ht="13.5" customHeight="1" x14ac:dyDescent="0.2">
      <c r="A15" s="77">
        <f>+'(skema1-7_2012 - 12pl)'!A15</f>
        <v>3820</v>
      </c>
      <c r="B15" s="7" t="str">
        <f>+'(skema1-7_2012 - 12pl)'!B15</f>
        <v>Holbæk Sygehus</v>
      </c>
      <c r="C15" s="96">
        <f>IF(DRG_12!C15=0,"-",DRG_13!C15/DRG_12!C15*100-100)</f>
        <v>6.5893960522553954</v>
      </c>
      <c r="D15" s="86">
        <f>IF(DRG_12!D15=0,"-",DRG_13!D15/DRG_12!D15*100-100)</f>
        <v>9.2348090904385884</v>
      </c>
      <c r="E15" s="86">
        <f>IF(DRG_12!E15=0,"-",DRG_13!E15/DRG_12!E15*100-100)</f>
        <v>7.5119672223029568</v>
      </c>
      <c r="F15" s="86">
        <f>IF(DRG_12!F15=0,"-",DRG_13!F15/DRG_12!F15*100-100)</f>
        <v>2.6618420779004737</v>
      </c>
      <c r="G15" s="86">
        <f>IF(DRG_13!G15=0,"-",DRG_13!G15/DRG_12!G15*100-100)</f>
        <v>8.0905790346851489</v>
      </c>
      <c r="H15" s="29">
        <f>IF(DRG_12!I15=0,"-",DRG_13!I15/DRG_12!I15*100-100)</f>
        <v>7.7529205168312672</v>
      </c>
      <c r="J15" s="115"/>
      <c r="K15" s="118"/>
      <c r="L15" s="118"/>
      <c r="M15" s="118"/>
    </row>
    <row r="16" spans="1:13" ht="13.5" customHeight="1" x14ac:dyDescent="0.2">
      <c r="A16" s="77">
        <f>+'(skema1-7_2012 - 12pl)'!A16</f>
        <v>3830</v>
      </c>
      <c r="B16" s="7" t="str">
        <f>+'(skema1-7_2012 - 12pl)'!B16</f>
        <v>Næstved, Slagelse og Ringsted Sygehuse</v>
      </c>
      <c r="C16" s="96">
        <f>IF(DRG_12!C16=0,"-",DRG_13!C16/DRG_12!C16*100-100)</f>
        <v>1.2720013742988101</v>
      </c>
      <c r="D16" s="86">
        <f>IF(DRG_12!D16=0,"-",DRG_13!D16/DRG_12!D16*100-100)</f>
        <v>9.0041223139990478</v>
      </c>
      <c r="E16" s="86">
        <f>IF(DRG_12!E16=0,"-",DRG_13!E16/DRG_12!E16*100-100)</f>
        <v>4.6119842108352458</v>
      </c>
      <c r="F16" s="86">
        <f>IF(DRG_12!F16=0,"-",DRG_13!F16/DRG_12!F16*100-100)</f>
        <v>14.910876197060958</v>
      </c>
      <c r="G16" s="86">
        <f>IF(DRG_13!G16=0,"-",DRG_13!G16/DRG_12!G16*100-100)</f>
        <v>25.078027615029839</v>
      </c>
      <c r="H16" s="29">
        <f>IF(DRG_12!I16=0,"-",DRG_13!I16/DRG_12!I16*100-100)</f>
        <v>3.4521591450506861</v>
      </c>
      <c r="J16" s="115"/>
      <c r="K16" s="118"/>
      <c r="L16" s="118"/>
      <c r="M16" s="118"/>
    </row>
    <row r="17" spans="1:13" ht="13.5" customHeight="1" x14ac:dyDescent="0.2">
      <c r="A17" s="77">
        <f>+'(skema1-7_2012 - 12pl)'!A17</f>
        <v>3840</v>
      </c>
      <c r="B17" s="7" t="str">
        <f>+'(skema1-7_2012 - 12pl)'!B17</f>
        <v>Nykøbing F.  Sygehus</v>
      </c>
      <c r="C17" s="96">
        <f>IF(DRG_12!C17=0,"-",DRG_13!C17/DRG_12!C17*100-100)</f>
        <v>4.2685144034584539</v>
      </c>
      <c r="D17" s="86">
        <f>IF(DRG_12!D17=0,"-",DRG_13!D17/DRG_12!D17*100-100)</f>
        <v>6.6292939347898141</v>
      </c>
      <c r="E17" s="86">
        <f>IF(DRG_12!E17=0,"-",DRG_13!E17/DRG_12!E17*100-100)</f>
        <v>4.798075755379628</v>
      </c>
      <c r="F17" s="86">
        <f>IF(DRG_12!F17=0,"-",DRG_13!F17/DRG_12!F17*100-100)</f>
        <v>-12.789975144987579</v>
      </c>
      <c r="G17" s="86">
        <f>IF(DRG_13!G17=0,"-",DRG_13!G17/DRG_12!G17*100-100)</f>
        <v>-2.3304475418072172</v>
      </c>
      <c r="H17" s="29">
        <f>IF(DRG_12!I17=0,"-",DRG_13!I17/DRG_12!I17*100-100)</f>
        <v>4.8452301060602423</v>
      </c>
      <c r="J17" s="115"/>
      <c r="K17" s="118"/>
      <c r="L17" s="118"/>
      <c r="M17" s="118"/>
    </row>
    <row r="18" spans="1:13" ht="13.5" customHeight="1" x14ac:dyDescent="0.2">
      <c r="A18" s="77">
        <f>+'(skema1-7_2012 - 12pl)'!A18</f>
        <v>4202</v>
      </c>
      <c r="B18" s="7" t="str">
        <f>+'(skema1-7_2012 - 12pl)'!B18</f>
        <v>Odense Universitetshospital</v>
      </c>
      <c r="C18" s="96">
        <f>IF(DRG_12!C18=0,"-",DRG_13!C18/DRG_12!C18*100-100)</f>
        <v>1.5130181294300087</v>
      </c>
      <c r="D18" s="86">
        <f>IF(DRG_12!D18=0,"-",DRG_13!D18/DRG_12!D18*100-100)</f>
        <v>10.747892033897415</v>
      </c>
      <c r="E18" s="86">
        <f>IF(DRG_12!E18=0,"-",DRG_13!E18/DRG_12!E18*100-100)</f>
        <v>5.6023592511791946</v>
      </c>
      <c r="F18" s="86">
        <f>IF(DRG_12!F18=0,"-",DRG_13!F18/DRG_12!F18*100-100)</f>
        <v>15.22075314486402</v>
      </c>
      <c r="G18" s="86">
        <f>IF(DRG_13!G18=0,"-",DRG_13!G18/DRG_12!G18*100-100)</f>
        <v>-95.459336932535209</v>
      </c>
      <c r="H18" s="29">
        <f>IF(DRG_12!I18=0,"-",DRG_13!I18/DRG_12!I18*100-100)</f>
        <v>5.7467017544829986</v>
      </c>
      <c r="J18" s="115"/>
      <c r="K18" s="118"/>
      <c r="L18" s="118"/>
      <c r="M18" s="118"/>
    </row>
    <row r="19" spans="1:13" ht="13.5" customHeight="1" x14ac:dyDescent="0.2">
      <c r="A19" s="77">
        <f>+'(skema1-7_2012 - 12pl)'!A19</f>
        <v>5000</v>
      </c>
      <c r="B19" s="7" t="str">
        <f>+'(skema1-7_2012 - 12pl)'!B19</f>
        <v>Sygehus Sønderjylland</v>
      </c>
      <c r="C19" s="96">
        <f>IF(DRG_12!C19=0,"-",DRG_13!C19/DRG_12!C19*100-100)</f>
        <v>-0.99690576304213607</v>
      </c>
      <c r="D19" s="86">
        <f>IF(DRG_12!D19=0,"-",DRG_13!D19/DRG_12!D19*100-100)</f>
        <v>3.651727574297297</v>
      </c>
      <c r="E19" s="86">
        <f>IF(DRG_12!E19=0,"-",DRG_13!E19/DRG_12!E19*100-100)</f>
        <v>1.2143831976683117</v>
      </c>
      <c r="F19" s="86">
        <f>IF(DRG_12!F19=0,"-",DRG_13!F19/DRG_12!F19*100-100)</f>
        <v>4.2403069436075072</v>
      </c>
      <c r="G19" s="86">
        <f>IF(DRG_13!G19=0,"-",DRG_13!G19/DRG_12!G19*100-100)</f>
        <v>-33.951636433687497</v>
      </c>
      <c r="H19" s="29">
        <f>IF(DRG_12!I19=0,"-",DRG_13!I19/DRG_12!I19*100-100)</f>
        <v>1.6564508681415191</v>
      </c>
      <c r="J19" s="115"/>
      <c r="K19" s="118"/>
      <c r="L19" s="118"/>
      <c r="M19" s="118"/>
    </row>
    <row r="20" spans="1:13" ht="13.5" customHeight="1" x14ac:dyDescent="0.2">
      <c r="A20" s="77">
        <f>+'(skema1-7_2012 - 12pl)'!A20</f>
        <v>5501</v>
      </c>
      <c r="B20" s="7" t="str">
        <f>+'(skema1-7_2012 - 12pl)'!B20</f>
        <v>Sydvestjysk Sygehus</v>
      </c>
      <c r="C20" s="96">
        <f>IF(DRG_12!C20=0,"-",DRG_13!C20/DRG_12!C20*100-100)</f>
        <v>1.1957179839444478</v>
      </c>
      <c r="D20" s="86">
        <f>IF(DRG_12!D20=0,"-",DRG_13!D20/DRG_12!D20*100-100)</f>
        <v>2.6907990720145563</v>
      </c>
      <c r="E20" s="86">
        <f>IF(DRG_12!E20=0,"-",DRG_13!E20/DRG_12!E20*100-100)</f>
        <v>1.8787031867482256</v>
      </c>
      <c r="F20" s="86">
        <f>IF(DRG_12!F20=0,"-",DRG_13!F20/DRG_12!F20*100-100)</f>
        <v>0.7655012337139766</v>
      </c>
      <c r="G20" s="86">
        <f>IF(DRG_13!G20=0,"-",DRG_13!G20/DRG_12!G20*100-100)</f>
        <v>1.2059323746781416</v>
      </c>
      <c r="H20" s="29">
        <f>IF(DRG_12!I20=0,"-",DRG_13!I20/DRG_12!I20*100-100)</f>
        <v>1.9786853656701169</v>
      </c>
      <c r="J20" s="115"/>
      <c r="K20" s="118"/>
      <c r="L20" s="118"/>
      <c r="M20" s="118"/>
    </row>
    <row r="21" spans="1:13" ht="13.5" customHeight="1" x14ac:dyDescent="0.2">
      <c r="A21" s="77">
        <f>+'(skema1-7_2012 - 12pl)'!A21</f>
        <v>6007</v>
      </c>
      <c r="B21" s="7" t="str">
        <f>+'(skema1-7_2012 - 12pl)'!B21</f>
        <v>Fredericia og Kolding sygehuse</v>
      </c>
      <c r="C21" s="96">
        <f>IF(DRG_12!C21=0,"-",DRG_13!C21/DRG_12!C21*100-100)</f>
        <v>1.6646966557754155</v>
      </c>
      <c r="D21" s="86">
        <f>IF(DRG_12!D21=0,"-",DRG_13!D21/DRG_12!D21*100-100)</f>
        <v>0.66269791006965306</v>
      </c>
      <c r="E21" s="86">
        <f>IF(DRG_12!E21=0,"-",DRG_13!E21/DRG_12!E21*100-100)</f>
        <v>1.2643905387963486</v>
      </c>
      <c r="F21" s="86">
        <f>IF(DRG_12!F21=0,"-",DRG_13!F21/DRG_12!F21*100-100)</f>
        <v>1.387626992648876</v>
      </c>
      <c r="G21" s="86">
        <f>IF(DRG_13!G21=0,"-",DRG_13!G21/DRG_12!G21*100-100)</f>
        <v>85.936117143790398</v>
      </c>
      <c r="H21" s="29">
        <f>IF(DRG_12!I21=0,"-",DRG_13!I21/DRG_12!I21*100-100)</f>
        <v>0.89330525870539645</v>
      </c>
      <c r="J21" s="115"/>
      <c r="K21" s="118"/>
      <c r="L21" s="118"/>
      <c r="M21" s="118"/>
    </row>
    <row r="22" spans="1:13" ht="13.5" customHeight="1" x14ac:dyDescent="0.2">
      <c r="A22" s="77">
        <f>+'(skema1-7_2012 - 12pl)'!A22</f>
        <v>6008</v>
      </c>
      <c r="B22" s="7" t="str">
        <f>+'(skema1-7_2012 - 12pl)'!B22</f>
        <v>Vejle-Give-Middelfart Sygehus</v>
      </c>
      <c r="C22" s="96">
        <f>IF(DRG_12!C22=0,"-",DRG_13!C22/DRG_12!C22*100-100)</f>
        <v>-0.99148396961695084</v>
      </c>
      <c r="D22" s="86">
        <f>IF(DRG_12!D22=0,"-",DRG_13!D22/DRG_12!D22*100-100)</f>
        <v>4.4177630669837811</v>
      </c>
      <c r="E22" s="86">
        <f>IF(DRG_12!E22=0,"-",DRG_13!E22/DRG_12!E22*100-100)</f>
        <v>2.4448595003596694</v>
      </c>
      <c r="F22" s="86">
        <f>IF(DRG_12!F22=0,"-",DRG_13!F22/DRG_12!F22*100-100)</f>
        <v>4.7342665301012943</v>
      </c>
      <c r="G22" s="86">
        <f>IF(DRG_13!G22=0,"-",DRG_13!G22/DRG_12!G22*100-100)</f>
        <v>-35.670553465925366</v>
      </c>
      <c r="H22" s="29">
        <f>IF(DRG_12!I22=0,"-",DRG_13!I22/DRG_12!I22*100-100)</f>
        <v>2.6245313695409322</v>
      </c>
      <c r="J22" s="115"/>
      <c r="K22" s="118"/>
      <c r="L22" s="118"/>
      <c r="M22" s="118"/>
    </row>
    <row r="23" spans="1:13" ht="13.5" customHeight="1" x14ac:dyDescent="0.2">
      <c r="A23" s="77">
        <f>+'(skema1-7_2012 - 12pl)'!A23</f>
        <v>6013</v>
      </c>
      <c r="B23" s="7" t="str">
        <f>+'(skema1-7_2012 - 12pl)'!B23</f>
        <v>De Vestdanske Friklinikker, Give</v>
      </c>
      <c r="C23" s="96">
        <f>IF(DRG_12!C23=0,"-",DRG_13!C23/DRG_12!C23*100-100)</f>
        <v>-43.006586594343275</v>
      </c>
      <c r="D23" s="86">
        <f>IF(DRG_12!D23=0,"-",DRG_13!D23/DRG_12!D23*100-100)</f>
        <v>-16.612345299408105</v>
      </c>
      <c r="E23" s="86">
        <f>IF(DRG_12!E23=0,"-",DRG_13!E23/DRG_12!E23*100-100)</f>
        <v>-22.972121410150194</v>
      </c>
      <c r="F23" s="86" t="str">
        <f>IF(DRG_12!F23=0,"-",DRG_13!F23/DRG_12!F23*100-100)</f>
        <v>-</v>
      </c>
      <c r="G23" s="86">
        <f>IF(DRG_13!G23=0,"-",DRG_13!G23/DRG_12!G23*100-100)</f>
        <v>-42.902934989481324</v>
      </c>
      <c r="H23" s="29">
        <f>IF(DRG_12!I23=0,"-",DRG_13!I23/DRG_12!I23*100-100)</f>
        <v>-22.990579247036464</v>
      </c>
      <c r="J23" s="115"/>
      <c r="K23" s="118"/>
      <c r="L23" s="118"/>
      <c r="M23" s="118"/>
    </row>
    <row r="24" spans="1:13" ht="13.5" customHeight="1" x14ac:dyDescent="0.2">
      <c r="A24" s="77">
        <f>+'(skema1-7_2012 - 12pl)'!A24</f>
        <v>6006</v>
      </c>
      <c r="B24" s="7" t="str">
        <f>+'(skema1-7_2012 - 12pl)'!B24</f>
        <v>Hospitalsenheden Horsens</v>
      </c>
      <c r="C24" s="96">
        <f>IF(DRG_12!C24=0,"-",DRG_13!C24/DRG_12!C24*100-100)</f>
        <v>4.0421749783892977</v>
      </c>
      <c r="D24" s="86">
        <f>IF(DRG_12!D24=0,"-",DRG_13!D24/DRG_12!D24*100-100)</f>
        <v>7.6345770471128276</v>
      </c>
      <c r="E24" s="86">
        <f>IF(DRG_12!E24=0,"-",DRG_13!E24/DRG_12!E24*100-100)</f>
        <v>5.4632771413278789</v>
      </c>
      <c r="F24" s="86">
        <f>IF(DRG_12!F24=0,"-",DRG_13!F24/DRG_12!F24*100-100)</f>
        <v>9.509397119843797</v>
      </c>
      <c r="G24" s="86">
        <f>IF(DRG_13!G24=0,"-",DRG_13!G24/DRG_12!G24*100-100)</f>
        <v>3.950866028642892</v>
      </c>
      <c r="H24" s="29">
        <f>IF(DRG_12!I24=0,"-",DRG_13!I24/DRG_12!I24*100-100)</f>
        <v>5.6370487374921083</v>
      </c>
      <c r="J24" s="115"/>
      <c r="K24" s="118"/>
      <c r="L24" s="118"/>
      <c r="M24" s="118"/>
    </row>
    <row r="25" spans="1:13" ht="13.5" customHeight="1" x14ac:dyDescent="0.2">
      <c r="A25" s="77">
        <f>+'(skema1-7_2012 - 12pl)'!A25</f>
        <v>6650</v>
      </c>
      <c r="B25" s="7" t="str">
        <f>+'(skema1-7_2012 - 12pl)'!B25</f>
        <v>Hospitalsenhed Vest</v>
      </c>
      <c r="C25" s="96">
        <f>IF(DRG_12!C25=0,"-",DRG_13!C25/DRG_12!C25*100-100)</f>
        <v>3.6368653333097996</v>
      </c>
      <c r="D25" s="86">
        <f>IF(DRG_12!D25=0,"-",DRG_13!D25/DRG_12!D25*100-100)</f>
        <v>7.5172094434215353</v>
      </c>
      <c r="E25" s="86">
        <f>IF(DRG_12!E25=0,"-",DRG_13!E25/DRG_12!E25*100-100)</f>
        <v>5.3597192409086318</v>
      </c>
      <c r="F25" s="86">
        <f>IF(DRG_12!F25=0,"-",DRG_13!F25/DRG_12!F25*100-100)</f>
        <v>7.6490777351825585</v>
      </c>
      <c r="G25" s="86">
        <f>IF(DRG_13!G25=0,"-",DRG_13!G25/DRG_12!G25*100-100)</f>
        <v>3.7007625704732021</v>
      </c>
      <c r="H25" s="29">
        <f>IF(DRG_12!I25=0,"-",DRG_13!I25/DRG_12!I25*100-100)</f>
        <v>5.0742494266244051</v>
      </c>
      <c r="J25" s="115"/>
      <c r="K25" s="118"/>
      <c r="L25" s="118"/>
      <c r="M25" s="118"/>
    </row>
    <row r="26" spans="1:13" ht="13.5" customHeight="1" x14ac:dyDescent="0.2">
      <c r="A26" s="77">
        <f>+'(skema1-7_2012 - 12pl)'!A26</f>
        <v>6620</v>
      </c>
      <c r="B26" s="7" t="str">
        <f>+'(skema1-7_2012 - 12pl)'!B26</f>
        <v xml:space="preserve">Århus Universitetshospital </v>
      </c>
      <c r="C26" s="96">
        <f>IF(DRG_12!C26=0,"-",DRG_13!C26/DRG_12!C26*100-100)</f>
        <v>0.88807370577173117</v>
      </c>
      <c r="D26" s="86">
        <f>IF(DRG_12!D26=0,"-",DRG_13!D26/DRG_12!D26*100-100)</f>
        <v>7.2371875714838154</v>
      </c>
      <c r="E26" s="86">
        <f>IF(DRG_12!E26=0,"-",DRG_13!E26/DRG_12!E26*100-100)</f>
        <v>3.3813733039116585</v>
      </c>
      <c r="F26" s="86">
        <f>IF(DRG_12!F26=0,"-",DRG_13!F26/DRG_12!F26*100-100)</f>
        <v>9.7078698478120486</v>
      </c>
      <c r="G26" s="86">
        <f>IF(DRG_13!G26=0,"-",DRG_13!G26/DRG_12!G26*100-100)</f>
        <v>-93.269800641823736</v>
      </c>
      <c r="H26" s="29">
        <f>IF(DRG_12!I26=0,"-",DRG_13!I26/DRG_12!I26*100-100)</f>
        <v>3.8302536622331758</v>
      </c>
      <c r="J26" s="115"/>
      <c r="K26" s="118"/>
      <c r="L26" s="118"/>
      <c r="M26" s="118"/>
    </row>
    <row r="27" spans="1:13" ht="13.5" customHeight="1" x14ac:dyDescent="0.2">
      <c r="A27" s="77">
        <f>+'(skema1-7_2012 - 12pl)'!A27</f>
        <v>7005</v>
      </c>
      <c r="B27" s="7" t="str">
        <f>+'(skema1-7_2012 - 12pl)'!B27</f>
        <v>Regionshospitalet Randers</v>
      </c>
      <c r="C27" s="96">
        <f>IF(DRG_12!C27=0,"-",DRG_13!C27/DRG_12!C27*100-100)</f>
        <v>1.4915869123581302</v>
      </c>
      <c r="D27" s="86">
        <f>IF(DRG_12!D27=0,"-",DRG_13!D27/DRG_12!D27*100-100)</f>
        <v>2.7527321018301194</v>
      </c>
      <c r="E27" s="86">
        <f>IF(DRG_12!E27=0,"-",DRG_13!E27/DRG_12!E27*100-100)</f>
        <v>1.9873607331838343</v>
      </c>
      <c r="F27" s="86">
        <f>IF(DRG_12!F27=0,"-",DRG_13!F27/DRG_12!F27*100-100)</f>
        <v>3.3483674870085309</v>
      </c>
      <c r="G27" s="86">
        <f>IF(DRG_13!G27=0,"-",DRG_13!G27/DRG_12!G27*100-100)</f>
        <v>1.3546942403806099</v>
      </c>
      <c r="H27" s="29">
        <f>IF(DRG_12!I27=0,"-",DRG_13!I27/DRG_12!I27*100-100)</f>
        <v>1.9625971863236344</v>
      </c>
      <c r="J27" s="115"/>
      <c r="K27" s="118"/>
      <c r="L27" s="118"/>
      <c r="M27" s="118"/>
    </row>
    <row r="28" spans="1:13" ht="13.5" customHeight="1" x14ac:dyDescent="0.2">
      <c r="A28" s="77">
        <f>+'(skema1-7_2012 - 12pl)'!A28</f>
        <v>6630</v>
      </c>
      <c r="B28" s="7" t="str">
        <f>+'(skema1-7_2012 - 12pl)'!B28</f>
        <v>Hospitalsenhed Midt</v>
      </c>
      <c r="C28" s="96">
        <f>IF(DRG_12!C28=0,"-",DRG_13!C28/DRG_12!C28*100-100)</f>
        <v>0.12253089282714313</v>
      </c>
      <c r="D28" s="86">
        <f>IF(DRG_12!D28=0,"-",DRG_13!D28/DRG_12!D28*100-100)</f>
        <v>3.1721940947459331</v>
      </c>
      <c r="E28" s="86">
        <f>IF(DRG_12!E28=0,"-",DRG_13!E28/DRG_12!E28*100-100)</f>
        <v>1.2572938430460709</v>
      </c>
      <c r="F28" s="86">
        <f>IF(DRG_12!F28=0,"-",DRG_13!F28/DRG_12!F28*100-100)</f>
        <v>-1.8878852752280011</v>
      </c>
      <c r="G28" s="86">
        <f>IF(DRG_13!G28=0,"-",DRG_13!G28/DRG_12!G28*100-100)</f>
        <v>-60.939094515868156</v>
      </c>
      <c r="H28" s="29">
        <f>IF(DRG_12!I28=0,"-",DRG_13!I28/DRG_12!I28*100-100)</f>
        <v>3.1158551244931658</v>
      </c>
      <c r="J28" s="115"/>
      <c r="K28" s="118"/>
      <c r="L28" s="118"/>
      <c r="M28" s="118"/>
    </row>
    <row r="29" spans="1:13" ht="13.5" customHeight="1" x14ac:dyDescent="0.2">
      <c r="A29" s="77">
        <f>+'(skema1-7_2012 - 12pl)'!A29</f>
        <v>7603</v>
      </c>
      <c r="B29" s="7" t="str">
        <f>+'(skema1-7_2012 - 12pl)'!B29</f>
        <v>Sygehus Thy-Mors</v>
      </c>
      <c r="C29" s="96">
        <f>IF(DRG_12!C29=0,"-",DRG_13!C29/DRG_12!C29*100-100)</f>
        <v>8.1672895885415357</v>
      </c>
      <c r="D29" s="86">
        <f>IF(DRG_12!D29=0,"-",DRG_13!D29/DRG_12!D29*100-100)</f>
        <v>1.6068563504285152</v>
      </c>
      <c r="E29" s="86">
        <f>IF(DRG_12!E29=0,"-",DRG_13!E29/DRG_12!E29*100-100)</f>
        <v>5.9467248121778198</v>
      </c>
      <c r="F29" s="86">
        <f>IF(DRG_12!F29=0,"-",DRG_13!F29/DRG_12!F29*100-100)</f>
        <v>1638.9298892988929</v>
      </c>
      <c r="G29" s="86">
        <f>IF(DRG_13!G29=0,"-",DRG_13!G29/DRG_12!G29*100-100)</f>
        <v>100.2787976262785</v>
      </c>
      <c r="H29" s="29">
        <f>IF(DRG_12!I29=0,"-",DRG_13!I29/DRG_12!I29*100-100)</f>
        <v>2.1135614331599868</v>
      </c>
      <c r="J29" s="115"/>
      <c r="K29" s="118"/>
      <c r="L29" s="118"/>
      <c r="M29" s="118"/>
    </row>
    <row r="30" spans="1:13" ht="13.5" customHeight="1" x14ac:dyDescent="0.2">
      <c r="A30" s="77">
        <f>+'(skema1-7_2012 - 12pl)'!A30</f>
        <v>8001</v>
      </c>
      <c r="B30" s="7" t="str">
        <f>+'(skema1-7_2012 - 12pl)'!B30</f>
        <v>Aalborg Universitetshospital</v>
      </c>
      <c r="C30" s="96">
        <f>IF(DRG_12!C30=0,"-",DRG_13!C30/DRG_12!C30*100-100)</f>
        <v>-2.3159100892861915</v>
      </c>
      <c r="D30" s="86">
        <f>IF(DRG_12!D30=0,"-",DRG_13!D30/DRG_12!D30*100-100)</f>
        <v>4.4905593788600697</v>
      </c>
      <c r="E30" s="86">
        <f>IF(DRG_12!E30=0,"-",DRG_13!E30/DRG_12!E30*100-100)</f>
        <v>0.60076886315928846</v>
      </c>
      <c r="F30" s="86">
        <f>IF(DRG_12!F30=0,"-",DRG_13!F30/DRG_12!F30*100-100)</f>
        <v>8.5291600176048235</v>
      </c>
      <c r="G30" s="86">
        <f>IF(DRG_13!G30=0,"-",DRG_13!G30/DRG_12!G30*100-100)</f>
        <v>36.479625970119656</v>
      </c>
      <c r="H30" s="29">
        <f>IF(DRG_12!I30=0,"-",DRG_13!I30/DRG_12!I30*100-100)</f>
        <v>0.19699012957485706</v>
      </c>
      <c r="J30" s="115"/>
      <c r="K30" s="118"/>
      <c r="L30" s="118"/>
      <c r="M30" s="118"/>
    </row>
    <row r="31" spans="1:13" ht="13.5" customHeight="1" x14ac:dyDescent="0.2">
      <c r="A31" s="77">
        <f>+'(skema1-7_2012 - 12pl)'!A31</f>
        <v>8003</v>
      </c>
      <c r="B31" s="7" t="str">
        <f>+'(skema1-7_2012 - 12pl)'!B31</f>
        <v>Sygehus Vendsyssel</v>
      </c>
      <c r="C31" s="96">
        <f>IF(DRG_12!C31=0,"-",DRG_13!C31/DRG_12!C31*100-100)</f>
        <v>-2.1139519301067935</v>
      </c>
      <c r="D31" s="86">
        <f>IF(DRG_12!D31=0,"-",DRG_13!D31/DRG_12!D31*100-100)</f>
        <v>3.9478877725180439</v>
      </c>
      <c r="E31" s="86">
        <f>IF(DRG_12!E31=0,"-",DRG_13!E31/DRG_12!E31*100-100)</f>
        <v>6.3861082098171096E-2</v>
      </c>
      <c r="F31" s="86">
        <f>IF(DRG_12!F31=0,"-",DRG_13!F31/DRG_12!F31*100-100)</f>
        <v>13.001272851887592</v>
      </c>
      <c r="G31" s="86">
        <f>IF(DRG_13!G31=0,"-",DRG_13!G31/DRG_12!G31*100-100)</f>
        <v>-2.3921201480997354</v>
      </c>
      <c r="H31" s="29">
        <f>IF(DRG_12!I31=0,"-",DRG_13!I31/DRG_12!I31*100-100)</f>
        <v>0.3734032409656578</v>
      </c>
      <c r="J31" s="115"/>
      <c r="K31" s="118"/>
      <c r="L31" s="118"/>
      <c r="M31" s="118"/>
    </row>
    <row r="32" spans="1:13" ht="13.5" customHeight="1" x14ac:dyDescent="0.2">
      <c r="A32" s="78">
        <f>+'(skema1-7_2012 - 12pl)'!A32</f>
        <v>8005</v>
      </c>
      <c r="B32" s="7" t="str">
        <f>+'(skema1-7_2012 - 12pl)'!B32</f>
        <v>Sygehus Himmerland</v>
      </c>
      <c r="C32" s="96">
        <f>IF(DRG_12!C32=0,"-",DRG_13!C32/DRG_12!C32*100-100)</f>
        <v>-2.7723128144981217</v>
      </c>
      <c r="D32" s="86">
        <f>IF(DRG_12!D32=0,"-",DRG_13!D32/DRG_12!D32*100-100)</f>
        <v>8.2224451131171321</v>
      </c>
      <c r="E32" s="86">
        <f>IF(DRG_12!E32=0,"-",DRG_13!E32/DRG_12!E32*100-100)</f>
        <v>-0.84779156734148842</v>
      </c>
      <c r="F32" s="86">
        <f>IF(DRG_12!F32=0,"-",DRG_13!F32/DRG_12!F32*100-100)</f>
        <v>-58.641975308641975</v>
      </c>
      <c r="G32" s="86">
        <f>IF(DRG_13!G32=0,"-",DRG_13!G32/DRG_12!G32*100-100)</f>
        <v>-3.0096494797454767</v>
      </c>
      <c r="H32" s="29">
        <f>IF(DRG_12!I32=0,"-",DRG_13!I32/DRG_12!I32*100-100)</f>
        <v>1.2617760388294386</v>
      </c>
      <c r="J32" s="115"/>
      <c r="K32" s="118"/>
      <c r="L32" s="118"/>
      <c r="M32" s="118"/>
    </row>
    <row r="33" spans="1:11" ht="13.5" customHeight="1" x14ac:dyDescent="0.2">
      <c r="A33" s="30"/>
      <c r="B33" s="13" t="s">
        <v>22</v>
      </c>
      <c r="C33" s="88">
        <f>IF(DRG_12!C33=0,"-",DRG_13!C33/DRG_12!C33*100-100)</f>
        <v>1.6638915671021834</v>
      </c>
      <c r="D33" s="88">
        <f>IF(DRG_12!D33=0,"-",DRG_13!D33/DRG_12!D33*100-100)</f>
        <v>7.073911404269893</v>
      </c>
      <c r="E33" s="119">
        <f>IF(DRG_12!E33=0,"-",DRG_13!E33/DRG_12!E33*100-100)</f>
        <v>3.8756898943401978</v>
      </c>
      <c r="F33" s="88">
        <f>IF(DRG_12!F33=0,"-",DRG_13!F33/DRG_12!F33*100-100)</f>
        <v>10.914048773361102</v>
      </c>
      <c r="G33" s="88">
        <f>IF(DRG_13!G33=0,"-",DRG_13!G33/DRG_12!G33*100-100)</f>
        <v>-99.999999999999133</v>
      </c>
      <c r="H33" s="14">
        <f>IF(DRG_12!I33=0,"-",DRG_13!I33/DRG_12!I33*100-100)</f>
        <v>3.6360481570877283</v>
      </c>
      <c r="I33" s="116"/>
      <c r="J33" s="116"/>
      <c r="K33" s="116"/>
    </row>
    <row r="34" spans="1:11" ht="13.5" customHeight="1" x14ac:dyDescent="0.2">
      <c r="A34" s="37"/>
      <c r="B34" s="15"/>
      <c r="C34" s="16"/>
      <c r="D34" s="16"/>
      <c r="E34" s="16"/>
      <c r="F34" s="16"/>
      <c r="G34" s="16"/>
      <c r="H34" s="16"/>
      <c r="I34" s="116"/>
      <c r="J34" s="116"/>
      <c r="K34" s="116"/>
    </row>
    <row r="35" spans="1:11" ht="13.5" customHeight="1" x14ac:dyDescent="0.2">
      <c r="A35" s="37"/>
      <c r="B35" s="17" t="s">
        <v>36</v>
      </c>
      <c r="C35" s="18">
        <f>IF(DRG_12!C35=0,"-",DRG_13!C35/DRG_12!C35*100-100)</f>
        <v>2.152804790239955</v>
      </c>
      <c r="D35" s="18">
        <f>IF(DRG_12!D35=0,"-",DRG_13!D35/DRG_12!D35*100-100)</f>
        <v>8.0554707494856075</v>
      </c>
      <c r="E35" s="18">
        <f>IF(DRG_12!E35=0,"-",DRG_13!E35/DRG_12!E35*100-100)</f>
        <v>4.3878209812061755</v>
      </c>
      <c r="F35" s="18">
        <f>IF(DRG_12!F35=0,"-",DRG_13!F35/DRG_12!F35*100-100)</f>
        <v>12.837430215197102</v>
      </c>
      <c r="G35" s="18">
        <f>IF(DRG_12!G35=0,"-",DRG_13!G35/DRG_12!G35*100-100)</f>
        <v>-13.804123943644115</v>
      </c>
      <c r="H35" s="6">
        <f>IF(DRG_12!I35=0,"-",DRG_13!I35/DRG_12!I35*100-100)</f>
        <v>3.6623704427558152</v>
      </c>
      <c r="I35" s="116"/>
      <c r="J35" s="48"/>
      <c r="K35" s="116"/>
    </row>
    <row r="36" spans="1:11" ht="13.5" customHeight="1" x14ac:dyDescent="0.2">
      <c r="A36" s="37"/>
      <c r="B36" s="19" t="s">
        <v>37</v>
      </c>
      <c r="C36" s="5">
        <f>IF(DRG_12!C36=0,"-",DRG_13!C36/DRG_12!C36*100-100)</f>
        <v>4.6738097357910959</v>
      </c>
      <c r="D36" s="5">
        <f>IF(DRG_12!D36=0,"-",DRG_13!D36/DRG_12!D36*100-100)</f>
        <v>10.208385604914994</v>
      </c>
      <c r="E36" s="5">
        <f>IF(DRG_12!E36=0,"-",DRG_13!E36/DRG_12!E36*100-100)</f>
        <v>6.8872342231591119</v>
      </c>
      <c r="F36" s="5">
        <f>IF(DRG_12!F36=0,"-",DRG_13!F36/DRG_12!F36*100-100)</f>
        <v>13.944819226023199</v>
      </c>
      <c r="G36" s="5">
        <f>IF(DRG_12!G36=0,"-",DRG_13!G36/DRG_12!G36*100-100)</f>
        <v>12.883910153114854</v>
      </c>
      <c r="H36" s="8">
        <f>IF(DRG_12!I36=0,"-",DRG_13!I36/DRG_12!I36*100-100)</f>
        <v>6.2045571957000334</v>
      </c>
      <c r="I36" s="116"/>
      <c r="J36" s="48"/>
      <c r="K36" s="116"/>
    </row>
    <row r="37" spans="1:11" ht="13.5" customHeight="1" x14ac:dyDescent="0.2">
      <c r="A37" s="37"/>
      <c r="B37" s="19" t="s">
        <v>38</v>
      </c>
      <c r="C37" s="5">
        <f>IF(DRG_12!C37=0,"-",DRG_13!C37/DRG_12!C37*100-100)</f>
        <v>0.64368795432490344</v>
      </c>
      <c r="D37" s="5">
        <f>IF(DRG_12!D37=0,"-",DRG_13!D37/DRG_12!D37*100-100)</f>
        <v>6.0816399712019944</v>
      </c>
      <c r="E37" s="5">
        <f>IF(DRG_12!E37=0,"-",DRG_13!E37/DRG_12!E37*100-100)</f>
        <v>3.2306493606607063</v>
      </c>
      <c r="F37" s="5">
        <f>IF(DRG_12!F37=0,"-",DRG_13!F37/DRG_12!F37*100-100)</f>
        <v>9.0977380718759662</v>
      </c>
      <c r="G37" s="5">
        <f>IF(DRG_12!G37=0,"-",DRG_13!G37/DRG_12!G37*100-100)</f>
        <v>-57.823114597583178</v>
      </c>
      <c r="H37" s="8">
        <f>IF(DRG_12!I37=0,"-",DRG_13!I37/DRG_12!I37*100-100)</f>
        <v>3.2982537299487689</v>
      </c>
      <c r="I37" s="116"/>
      <c r="J37" s="48"/>
      <c r="K37" s="116"/>
    </row>
    <row r="38" spans="1:11" ht="13.5" customHeight="1" x14ac:dyDescent="0.2">
      <c r="A38" s="37"/>
      <c r="B38" s="19" t="s">
        <v>39</v>
      </c>
      <c r="C38" s="5">
        <f>IF(DRG_12!C38=0,"-",DRG_13!C38/DRG_12!C38*100-100)</f>
        <v>1.4607642615326597</v>
      </c>
      <c r="D38" s="5">
        <f>IF(DRG_12!D38=0,"-",DRG_13!D38/DRG_12!D38*100-100)</f>
        <v>6.2112718036761265</v>
      </c>
      <c r="E38" s="5">
        <f>IF(DRG_12!E38=0,"-",DRG_13!E38/DRG_12!E38*100-100)</f>
        <v>3.350029025571402</v>
      </c>
      <c r="F38" s="5">
        <f>IF(DRG_12!F38=0,"-",DRG_13!F38/DRG_12!F38*100-100)</f>
        <v>7.547641737623124</v>
      </c>
      <c r="G38" s="5">
        <f>IF(DRG_12!G38=0,"-",DRG_13!G38/DRG_12!G38*100-100)</f>
        <v>-73.049928681087408</v>
      </c>
      <c r="H38" s="8">
        <f>IF(DRG_12!I38=0,"-",DRG_13!I38/DRG_12!I38*100-100)</f>
        <v>3.8746159471206028</v>
      </c>
      <c r="I38" s="116"/>
      <c r="J38" s="48"/>
      <c r="K38" s="116"/>
    </row>
    <row r="39" spans="1:11" ht="13.5" customHeight="1" x14ac:dyDescent="0.2">
      <c r="A39" s="38"/>
      <c r="B39" s="20" t="s">
        <v>40</v>
      </c>
      <c r="C39" s="10">
        <f>IF(DRG_12!C39=0,"-",DRG_13!C39/DRG_12!C39*100-100)</f>
        <v>-1.5526571516325021</v>
      </c>
      <c r="D39" s="10">
        <f>IF(DRG_12!D39=0,"-",DRG_13!D39/DRG_12!D39*100-100)</f>
        <v>4.3163502070554927</v>
      </c>
      <c r="E39" s="10">
        <f>IF(DRG_12!E39=0,"-",DRG_13!E39/DRG_12!E39*100-100)</f>
        <v>0.78582528402561991</v>
      </c>
      <c r="F39" s="10">
        <f>IF(DRG_12!F39=0,"-",DRG_13!F39/DRG_12!F39*100-100)</f>
        <v>11.223816517907579</v>
      </c>
      <c r="G39" s="10">
        <f>IF(DRG_12!G39=0,"-",DRG_13!G39/DRG_12!G39*100-100)</f>
        <v>-21.190054826496961</v>
      </c>
      <c r="H39" s="21">
        <f>IF(DRG_12!I39=0,"-",DRG_13!I39/DRG_12!I39*100-100)</f>
        <v>0.41810949323075874</v>
      </c>
      <c r="I39" s="116"/>
      <c r="J39" s="48"/>
      <c r="K39" s="116"/>
    </row>
    <row r="40" spans="1:11" ht="13.5" customHeight="1" x14ac:dyDescent="0.2">
      <c r="A40" s="38"/>
      <c r="B40" s="13" t="s">
        <v>22</v>
      </c>
      <c r="C40" s="23">
        <f>IF(DRG_12!C40=0,"-",DRG_13!C40/DRG_12!C40*100-100)</f>
        <v>1.6638915671021834</v>
      </c>
      <c r="D40" s="22">
        <f>IF(DRG_12!D40=0,"-",DRG_13!D40/DRG_12!D40*100-100)</f>
        <v>7.073911404269893</v>
      </c>
      <c r="E40" s="22">
        <f>IF(DRG_12!E40=0,"-",DRG_13!E40/DRG_12!E40*100-100)</f>
        <v>3.8756898943401978</v>
      </c>
      <c r="F40" s="22">
        <f>IF(DRG_12!F40=0,"-",DRG_13!F40/DRG_12!F40*100-100)</f>
        <v>10.914048773361102</v>
      </c>
      <c r="G40" s="94">
        <f>IF(DRG_12!G40=0,"-",DRG_13!G40/DRG_12!G40*100-100)</f>
        <v>-100</v>
      </c>
      <c r="H40" s="23">
        <f>IF(DRG_12!I40=0,"-",DRG_13!I40/DRG_12!I40*100-100)</f>
        <v>3.6360481570877141</v>
      </c>
      <c r="I40" s="116"/>
      <c r="J40" s="116"/>
      <c r="K40" s="116"/>
    </row>
    <row r="41" spans="1:11" ht="13.5" customHeight="1" x14ac:dyDescent="0.2">
      <c r="I41" s="116"/>
      <c r="J41" s="116"/>
      <c r="K41" s="116"/>
    </row>
    <row r="42" spans="1:11" ht="13.5" customHeight="1" x14ac:dyDescent="0.2">
      <c r="I42" s="116"/>
      <c r="J42" s="116"/>
      <c r="K42" s="116"/>
    </row>
    <row r="43" spans="1:11" ht="13.5" customHeight="1" x14ac:dyDescent="0.2"/>
    <row r="44" spans="1:11" ht="13.5" customHeight="1" x14ac:dyDescent="0.2"/>
    <row r="45" spans="1:11" ht="13.5" customHeight="1" x14ac:dyDescent="0.2"/>
    <row r="46" spans="1:11" ht="13.5" customHeight="1" x14ac:dyDescent="0.2"/>
    <row r="47" spans="1:11" ht="13.5" customHeight="1" x14ac:dyDescent="0.2"/>
    <row r="48" spans="1:11" ht="13.5" customHeight="1" x14ac:dyDescent="0.2"/>
  </sheetData>
  <pageMargins left="0.51181102362204722" right="0.43307086614173229" top="0.51181102362204722" bottom="0.19685039370078741" header="0.23622047244094491" footer="0.23622047244094491"/>
  <pageSetup paperSize="9" scale="79" orientation="landscape" r:id="rId1"/>
  <headerFooter alignWithMargins="0">
    <oddHeader>&amp;CSide &amp;P /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zoomScaleNormal="100" workbookViewId="0"/>
  </sheetViews>
  <sheetFormatPr defaultColWidth="8.85546875" defaultRowHeight="12" x14ac:dyDescent="0.2"/>
  <cols>
    <col min="1" max="1" width="8.5703125" style="152" customWidth="1"/>
    <col min="2" max="2" width="39.28515625" style="112" customWidth="1"/>
    <col min="3" max="8" width="10" style="112" customWidth="1"/>
    <col min="9" max="9" width="11.42578125" style="112" customWidth="1"/>
    <col min="10" max="10" width="9.42578125" style="112" customWidth="1"/>
    <col min="11" max="12" width="8.85546875" style="112"/>
    <col min="13" max="13" width="10.140625" style="112" bestFit="1" customWidth="1"/>
    <col min="14" max="16384" width="8.85546875" style="112"/>
  </cols>
  <sheetData>
    <row r="1" spans="1:15" ht="15.75" x14ac:dyDescent="0.25">
      <c r="A1" s="74" t="str">
        <f>'Skema1-7_2012'!A1</f>
        <v>Endelig udgave</v>
      </c>
    </row>
    <row r="2" spans="1:15" ht="13.5" customHeight="1" x14ac:dyDescent="0.2">
      <c r="A2" s="120" t="s">
        <v>157</v>
      </c>
    </row>
    <row r="3" spans="1:15" ht="13.5" customHeight="1" x14ac:dyDescent="0.2">
      <c r="A3" s="98" t="s">
        <v>49</v>
      </c>
    </row>
    <row r="4" spans="1:15" ht="33.75" customHeight="1" x14ac:dyDescent="0.2">
      <c r="A4" s="121"/>
      <c r="B4" s="122"/>
      <c r="C4" s="275" t="s">
        <v>25</v>
      </c>
      <c r="D4" s="276"/>
      <c r="E4" s="275" t="s">
        <v>50</v>
      </c>
      <c r="F4" s="276"/>
      <c r="G4" s="274" t="s">
        <v>158</v>
      </c>
      <c r="H4" s="274"/>
      <c r="I4" s="274"/>
      <c r="J4" s="123" t="s">
        <v>28</v>
      </c>
    </row>
    <row r="5" spans="1:15" ht="24" customHeight="1" x14ac:dyDescent="0.2">
      <c r="A5" s="124" t="s">
        <v>14</v>
      </c>
      <c r="B5" s="125" t="s">
        <v>0</v>
      </c>
      <c r="C5" s="158">
        <v>2012</v>
      </c>
      <c r="D5" s="157">
        <v>2013</v>
      </c>
      <c r="E5" s="161">
        <v>2012</v>
      </c>
      <c r="F5" s="157">
        <v>2013</v>
      </c>
      <c r="G5" s="127" t="s">
        <v>35</v>
      </c>
      <c r="H5" s="128" t="s">
        <v>26</v>
      </c>
      <c r="I5" s="129" t="s">
        <v>27</v>
      </c>
      <c r="J5" s="130">
        <v>2013</v>
      </c>
    </row>
    <row r="6" spans="1:15" ht="13.5" customHeight="1" x14ac:dyDescent="0.2">
      <c r="A6" s="4">
        <f>+'(skema1-7_2012 - 12pl)'!A5</f>
        <v>1301</v>
      </c>
      <c r="B6" s="4" t="str">
        <f>+'(skema1-7_2012 - 12pl)'!B5</f>
        <v>Rigshospitalet</v>
      </c>
      <c r="C6" s="131">
        <f>DRG_12!I5/1000</f>
        <v>5874.0573799154663</v>
      </c>
      <c r="D6" s="159">
        <f>DRG_13!I5/1000</f>
        <v>6075.7122333386988</v>
      </c>
      <c r="E6" s="132">
        <f>DTD_12!G5/1000</f>
        <v>5466.5028088586441</v>
      </c>
      <c r="F6" s="162">
        <f>(DTD_13!G5/1000)</f>
        <v>5402.4252769688055</v>
      </c>
      <c r="G6" s="133">
        <f>(D6/C6-1)*100</f>
        <v>3.4329738438158452</v>
      </c>
      <c r="H6" s="134">
        <f>(F6/E6-1)*100</f>
        <v>-1.1721851086584856</v>
      </c>
      <c r="I6" s="135">
        <f>((D6/C6)/(F6/E6)-1)*100</f>
        <v>4.6597802020995616</v>
      </c>
      <c r="J6" s="136">
        <f>(D6/F6)/($D$34/$F$34)*100</f>
        <v>103.83038004624514</v>
      </c>
      <c r="K6" s="137"/>
      <c r="L6" s="171"/>
      <c r="M6" s="138"/>
      <c r="N6" s="138"/>
      <c r="O6" s="143"/>
    </row>
    <row r="7" spans="1:15" ht="13.5" customHeight="1" x14ac:dyDescent="0.2">
      <c r="A7" s="7">
        <f>+'(skema1-7_2012 - 12pl)'!A6</f>
        <v>1309</v>
      </c>
      <c r="B7" s="7" t="str">
        <f>+'(skema1-7_2012 - 12pl)'!B6</f>
        <v>Bispebjerg og Frederiksberg hospitaler</v>
      </c>
      <c r="C7" s="131">
        <f>DRG_12!I6/1000</f>
        <v>2433.1946041954079</v>
      </c>
      <c r="D7" s="159">
        <f>DRG_13!I6/1000</f>
        <v>2513.3706433078478</v>
      </c>
      <c r="E7" s="139">
        <f>DTD_12!G6/1000</f>
        <v>2286.3467777903606</v>
      </c>
      <c r="F7" s="159">
        <f>DTD_13!G6/1000</f>
        <v>2292.4997138648159</v>
      </c>
      <c r="G7" s="140">
        <f t="shared" ref="G7:G33" si="0">(D7/C7-1)*100</f>
        <v>3.2950935767405154</v>
      </c>
      <c r="H7" s="141">
        <f t="shared" ref="H7:H33" si="1">(F7/E7-1)*100</f>
        <v>0.26911648461314108</v>
      </c>
      <c r="I7" s="142">
        <f t="shared" ref="I7:I32" si="2">((D7/C7)/(F7/E7)-1)*100</f>
        <v>3.0178555453729716</v>
      </c>
      <c r="J7" s="136">
        <f t="shared" ref="J7:J31" si="3">(D7/F7)/($D$34/$F$34)*100</f>
        <v>101.21928480414991</v>
      </c>
      <c r="K7" s="137"/>
      <c r="L7" s="171"/>
      <c r="M7" s="138"/>
      <c r="N7" s="138"/>
      <c r="O7" s="143"/>
    </row>
    <row r="8" spans="1:15" ht="13.5" customHeight="1" x14ac:dyDescent="0.2">
      <c r="A8" s="7">
        <f>+'(skema1-7_2012 - 12pl)'!A7</f>
        <v>1330</v>
      </c>
      <c r="B8" s="7" t="str">
        <f>+'(skema1-7_2012 - 12pl)'!B7</f>
        <v>Hvidovre Hospital</v>
      </c>
      <c r="C8" s="131">
        <f>DRG_12!I7/1000</f>
        <v>2182.7223491584959</v>
      </c>
      <c r="D8" s="159">
        <f>DRG_13!I7/1000</f>
        <v>2302.1905824083751</v>
      </c>
      <c r="E8" s="139">
        <f>DTD_12!G7/1000</f>
        <v>1971.9204889399159</v>
      </c>
      <c r="F8" s="159">
        <f>DTD_13!G7/1000</f>
        <v>2105.6775710384609</v>
      </c>
      <c r="G8" s="140">
        <f t="shared" si="0"/>
        <v>5.4733591423544059</v>
      </c>
      <c r="H8" s="141">
        <f t="shared" si="1"/>
        <v>6.7830869879774713</v>
      </c>
      <c r="I8" s="142">
        <f t="shared" si="2"/>
        <v>-1.2265311694636849</v>
      </c>
      <c r="J8" s="136">
        <f t="shared" si="3"/>
        <v>100.94049221972561</v>
      </c>
      <c r="K8" s="137"/>
      <c r="L8" s="171"/>
      <c r="M8" s="138"/>
      <c r="N8" s="138"/>
      <c r="O8" s="143"/>
    </row>
    <row r="9" spans="1:15" ht="13.5" customHeight="1" x14ac:dyDescent="0.2">
      <c r="A9" s="7">
        <f>+'(skema1-7_2012 - 12pl)'!A8</f>
        <v>1351</v>
      </c>
      <c r="B9" s="7" t="str">
        <f>+'(skema1-7_2012 - 12pl)'!B8</f>
        <v>Amager Hospital</v>
      </c>
      <c r="C9" s="131">
        <f>DRG_12!I8/1000</f>
        <v>366.30093842452266</v>
      </c>
      <c r="D9" s="159">
        <f>DRG_13!I8/1000</f>
        <v>362.00771574789235</v>
      </c>
      <c r="E9" s="139">
        <f>DTD_12!G8/1000</f>
        <v>374.35476034541085</v>
      </c>
      <c r="F9" s="159">
        <f>DTD_13!G8/1000</f>
        <v>339.09407842316881</v>
      </c>
      <c r="G9" s="140">
        <f t="shared" si="0"/>
        <v>-1.1720479600995981</v>
      </c>
      <c r="H9" s="141">
        <f t="shared" si="1"/>
        <v>-9.4190553072458822</v>
      </c>
      <c r="I9" s="142">
        <f t="shared" si="2"/>
        <v>9.1045720213227099</v>
      </c>
      <c r="J9" s="136">
        <f t="shared" si="3"/>
        <v>98.562937325201645</v>
      </c>
      <c r="K9" s="143"/>
      <c r="L9" s="171"/>
      <c r="M9" s="138"/>
      <c r="N9" s="138"/>
      <c r="O9" s="143"/>
    </row>
    <row r="10" spans="1:15" ht="13.5" customHeight="1" x14ac:dyDescent="0.2">
      <c r="A10" s="7">
        <f>+'(skema1-7_2012 - 12pl)'!A9</f>
        <v>1501</v>
      </c>
      <c r="B10" s="7" t="str">
        <f>+'(skema1-7_2012 - 12pl)'!B9</f>
        <v>Gentofte Hospital</v>
      </c>
      <c r="C10" s="131">
        <f>DRG_12!I9/1000</f>
        <v>1196.0394986044914</v>
      </c>
      <c r="D10" s="159">
        <f>DRG_13!I9/1000</f>
        <v>1265.00759175845</v>
      </c>
      <c r="E10" s="139">
        <f>DTD_12!G9/1000</f>
        <v>1212.1920625870141</v>
      </c>
      <c r="F10" s="159">
        <f>DTD_13!G9/1000</f>
        <v>1191.0752935826897</v>
      </c>
      <c r="G10" s="140">
        <f t="shared" si="0"/>
        <v>5.7663725348894301</v>
      </c>
      <c r="H10" s="141">
        <f t="shared" si="1"/>
        <v>-1.7420316182616968</v>
      </c>
      <c r="I10" s="142">
        <f t="shared" si="2"/>
        <v>7.6415218804245066</v>
      </c>
      <c r="J10" s="136">
        <f t="shared" si="3"/>
        <v>98.055042451075224</v>
      </c>
      <c r="K10" s="143"/>
      <c r="L10" s="171"/>
      <c r="M10" s="138"/>
      <c r="N10" s="138"/>
      <c r="O10" s="143"/>
    </row>
    <row r="11" spans="1:15" ht="13.5" customHeight="1" x14ac:dyDescent="0.2">
      <c r="A11" s="7">
        <f>+'(skema1-7_2012 - 12pl)'!A10</f>
        <v>1502</v>
      </c>
      <c r="B11" s="7" t="str">
        <f>+'(skema1-7_2012 - 12pl)'!B10</f>
        <v>Glostrup Hospital</v>
      </c>
      <c r="C11" s="131">
        <f>DRG_12!I10/1000</f>
        <v>1507.7082343184502</v>
      </c>
      <c r="D11" s="159">
        <f>DRG_13!I10/1000</f>
        <v>1640.2102190962341</v>
      </c>
      <c r="E11" s="139">
        <f>DTD_12!G10/1000</f>
        <v>1452.2047925046443</v>
      </c>
      <c r="F11" s="159">
        <f>DTD_13!G10/1000</f>
        <v>1484.5280202979725</v>
      </c>
      <c r="G11" s="140">
        <f t="shared" si="0"/>
        <v>8.788304113605939</v>
      </c>
      <c r="H11" s="141">
        <f t="shared" si="1"/>
        <v>2.2258036855518082</v>
      </c>
      <c r="I11" s="142">
        <f t="shared" si="2"/>
        <v>6.4196124573796309</v>
      </c>
      <c r="J11" s="136">
        <f t="shared" si="3"/>
        <v>102.00633181664631</v>
      </c>
      <c r="K11" s="143"/>
      <c r="L11" s="171"/>
      <c r="M11" s="138"/>
      <c r="N11" s="138"/>
      <c r="O11" s="143"/>
    </row>
    <row r="12" spans="1:15" ht="13.5" customHeight="1" x14ac:dyDescent="0.2">
      <c r="A12" s="7">
        <f>+'(skema1-7_2012 - 12pl)'!A11</f>
        <v>1516</v>
      </c>
      <c r="B12" s="7" t="str">
        <f>+'(skema1-7_2012 - 12pl)'!B11</f>
        <v>Herlev Hospital</v>
      </c>
      <c r="C12" s="131">
        <f>DRG_12!I11/1000</f>
        <v>3315.1076007023166</v>
      </c>
      <c r="D12" s="159">
        <f>DRG_13!I11/1000</f>
        <v>3387.2905225207851</v>
      </c>
      <c r="E12" s="139">
        <f>DTD_12!G11/1000</f>
        <v>2812.4078635643255</v>
      </c>
      <c r="F12" s="159">
        <f>DTD_13!G11/1000</f>
        <v>2857.4537406874942</v>
      </c>
      <c r="G12" s="140">
        <f t="shared" si="0"/>
        <v>2.1773930295106103</v>
      </c>
      <c r="H12" s="141">
        <f t="shared" si="1"/>
        <v>1.6016836571520532</v>
      </c>
      <c r="I12" s="142">
        <f t="shared" si="2"/>
        <v>0.56663369310026024</v>
      </c>
      <c r="J12" s="136">
        <f t="shared" si="3"/>
        <v>109.44331898355941</v>
      </c>
      <c r="K12" s="143"/>
      <c r="L12" s="171"/>
      <c r="M12" s="138"/>
      <c r="N12" s="138"/>
      <c r="O12" s="143"/>
    </row>
    <row r="13" spans="1:15" ht="13.5" customHeight="1" x14ac:dyDescent="0.2">
      <c r="A13" s="7">
        <f>+'(skema1-7_2012 - 12pl)'!A12</f>
        <v>2000</v>
      </c>
      <c r="B13" s="7" t="str">
        <f>+'(skema1-7_2012 - 12pl)'!B12</f>
        <v>Nordsjællands Hospital</v>
      </c>
      <c r="C13" s="131">
        <f>DRG_12!I12/1000</f>
        <v>2285.6368915601656</v>
      </c>
      <c r="D13" s="159">
        <f>DRG_13!I12/1000</f>
        <v>2316.655527802408</v>
      </c>
      <c r="E13" s="139">
        <f>DTD_12!G12/1000</f>
        <v>2256.604510879456</v>
      </c>
      <c r="F13" s="159">
        <f>DTD_13!G12/1000</f>
        <v>2253.8181444704801</v>
      </c>
      <c r="G13" s="140">
        <f t="shared" si="0"/>
        <v>1.3571112873081548</v>
      </c>
      <c r="H13" s="141">
        <f t="shared" si="1"/>
        <v>-0.12347606306476466</v>
      </c>
      <c r="I13" s="142">
        <f t="shared" si="2"/>
        <v>1.4824177814876771</v>
      </c>
      <c r="J13" s="136">
        <f t="shared" si="3"/>
        <v>94.898338154471048</v>
      </c>
      <c r="K13" s="143"/>
      <c r="L13" s="171"/>
      <c r="M13" s="138"/>
      <c r="N13" s="138"/>
      <c r="O13" s="143"/>
    </row>
    <row r="14" spans="1:15" ht="13.5" customHeight="1" x14ac:dyDescent="0.2">
      <c r="A14" s="7">
        <f>+'(skema1-7_2012 - 12pl)'!A13</f>
        <v>4001</v>
      </c>
      <c r="B14" s="7" t="str">
        <f>+'(skema1-7_2012 - 12pl)'!B13</f>
        <v>Bornholms Hospital</v>
      </c>
      <c r="C14" s="131">
        <f>DRG_12!I13/1000</f>
        <v>308.73554534607615</v>
      </c>
      <c r="D14" s="159">
        <f>DRG_13!I13/1000</f>
        <v>320.10333101460924</v>
      </c>
      <c r="E14" s="139">
        <f>DTD_12!G13/1000</f>
        <v>367.45014497830061</v>
      </c>
      <c r="F14" s="159">
        <f>DTD_13!G13/1000</f>
        <v>367.46164678726495</v>
      </c>
      <c r="G14" s="140">
        <f t="shared" si="0"/>
        <v>3.6820462819693756</v>
      </c>
      <c r="H14" s="141">
        <f t="shared" si="1"/>
        <v>3.1301685742946006E-3</v>
      </c>
      <c r="I14" s="142">
        <f t="shared" si="2"/>
        <v>3.678800960723505</v>
      </c>
      <c r="J14" s="136">
        <f t="shared" si="3"/>
        <v>80.425578380296372</v>
      </c>
      <c r="K14" s="143"/>
      <c r="L14" s="171"/>
      <c r="M14" s="138"/>
      <c r="N14" s="138"/>
      <c r="O14" s="143"/>
    </row>
    <row r="15" spans="1:15" ht="13.5" customHeight="1" x14ac:dyDescent="0.2">
      <c r="A15" s="7">
        <f>+'(skema1-7_2012 - 12pl)'!A14</f>
        <v>3810</v>
      </c>
      <c r="B15" s="7" t="str">
        <f>+'(skema1-7_2012 - 12pl)'!B14</f>
        <v>Roskilde og Køge Sygehuse</v>
      </c>
      <c r="C15" s="131">
        <f>DRG_12!I14/1000</f>
        <v>2507.564846034782</v>
      </c>
      <c r="D15" s="159">
        <f>DRG_13!I14/1000</f>
        <v>2724.458581762382</v>
      </c>
      <c r="E15" s="139">
        <f>DTD_12!G14/1000</f>
        <v>2336.6959999999999</v>
      </c>
      <c r="F15" s="159">
        <f>DTD_13!G14/1000</f>
        <v>2396.5752092125676</v>
      </c>
      <c r="G15" s="140">
        <f t="shared" si="0"/>
        <v>8.6495763437812734</v>
      </c>
      <c r="H15" s="141">
        <f t="shared" si="1"/>
        <v>2.5625588100706143</v>
      </c>
      <c r="I15" s="142">
        <f t="shared" si="2"/>
        <v>5.9349314255924934</v>
      </c>
      <c r="J15" s="136">
        <f t="shared" si="3"/>
        <v>104.95549078474949</v>
      </c>
      <c r="K15" s="143"/>
      <c r="L15" s="171"/>
      <c r="M15" s="138"/>
      <c r="N15" s="138"/>
      <c r="O15" s="143"/>
    </row>
    <row r="16" spans="1:15" ht="13.5" customHeight="1" x14ac:dyDescent="0.2">
      <c r="A16" s="7">
        <f>+'(skema1-7_2012 - 12pl)'!A15</f>
        <v>3820</v>
      </c>
      <c r="B16" s="7" t="str">
        <f>+'(skema1-7_2012 - 12pl)'!B15</f>
        <v>Holbæk Sygehus</v>
      </c>
      <c r="C16" s="131">
        <f>DRG_12!I15/1000</f>
        <v>1030.7274013878393</v>
      </c>
      <c r="D16" s="159">
        <f>DRG_13!I15/1000</f>
        <v>1110.6388775626388</v>
      </c>
      <c r="E16" s="139">
        <f>DTD_12!G15/1000</f>
        <v>976.399</v>
      </c>
      <c r="F16" s="159">
        <f>DTD_13!G15/1000</f>
        <v>997.57750910254401</v>
      </c>
      <c r="G16" s="140">
        <f t="shared" si="0"/>
        <v>7.7529205168312521</v>
      </c>
      <c r="H16" s="141">
        <f t="shared" si="1"/>
        <v>2.1690424818689991</v>
      </c>
      <c r="I16" s="142">
        <f t="shared" si="2"/>
        <v>5.4653326480505804</v>
      </c>
      <c r="J16" s="136">
        <f t="shared" si="3"/>
        <v>102.78795812297889</v>
      </c>
      <c r="K16" s="143"/>
      <c r="L16" s="171"/>
      <c r="M16" s="138"/>
      <c r="N16" s="138"/>
      <c r="O16" s="143"/>
    </row>
    <row r="17" spans="1:15" ht="13.5" customHeight="1" x14ac:dyDescent="0.2">
      <c r="A17" s="7">
        <f>+'(skema1-7_2012 - 12pl)'!A16</f>
        <v>3830</v>
      </c>
      <c r="B17" s="7" t="str">
        <f>+'(skema1-7_2012 - 12pl)'!B16</f>
        <v>Næstved, Slagelse og Ringsted Sygehuse</v>
      </c>
      <c r="C17" s="131">
        <f>DRG_12!I16/1000</f>
        <v>2424.6894988127492</v>
      </c>
      <c r="D17" s="159">
        <f>DRG_13!I16/1000</f>
        <v>2508.3936390850968</v>
      </c>
      <c r="E17" s="139">
        <f>DTD_12!G16/1000</f>
        <v>2305.857</v>
      </c>
      <c r="F17" s="159">
        <f>DTD_13!G16/1000</f>
        <v>2358.9375360119684</v>
      </c>
      <c r="G17" s="140">
        <f t="shared" si="0"/>
        <v>3.4521591450506595</v>
      </c>
      <c r="H17" s="141">
        <f t="shared" si="1"/>
        <v>2.3019873310430095</v>
      </c>
      <c r="I17" s="142">
        <f t="shared" si="2"/>
        <v>1.1242907826274795</v>
      </c>
      <c r="J17" s="136">
        <f t="shared" si="3"/>
        <v>98.173724184007938</v>
      </c>
      <c r="K17" s="143"/>
      <c r="L17" s="171"/>
      <c r="M17" s="138"/>
      <c r="N17" s="138"/>
      <c r="O17" s="143"/>
    </row>
    <row r="18" spans="1:15" ht="13.5" customHeight="1" x14ac:dyDescent="0.2">
      <c r="A18" s="7">
        <f>+'(skema1-7_2012 - 12pl)'!A17</f>
        <v>3840</v>
      </c>
      <c r="B18" s="7" t="str">
        <f>+'(skema1-7_2012 - 12pl)'!B17</f>
        <v>Nykøbing F.  Sygehus</v>
      </c>
      <c r="C18" s="131">
        <f>DRG_12!I17/1000</f>
        <v>774.84950021932241</v>
      </c>
      <c r="D18" s="159">
        <f>DRG_13!I17/1000</f>
        <v>812.39274148060633</v>
      </c>
      <c r="E18" s="139">
        <f>DTD_12!G17/1000</f>
        <v>801.697</v>
      </c>
      <c r="F18" s="159">
        <f>DTD_13!G17/1000</f>
        <v>775.48314781079193</v>
      </c>
      <c r="G18" s="140">
        <f t="shared" si="0"/>
        <v>4.8452301060602387</v>
      </c>
      <c r="H18" s="141">
        <f t="shared" si="1"/>
        <v>-3.2697954700102505</v>
      </c>
      <c r="I18" s="142">
        <f t="shared" si="2"/>
        <v>8.389339829788689</v>
      </c>
      <c r="J18" s="136">
        <f t="shared" si="3"/>
        <v>96.718529803174832</v>
      </c>
      <c r="K18" s="143"/>
      <c r="L18" s="171"/>
      <c r="M18" s="138"/>
      <c r="N18" s="138"/>
      <c r="O18" s="143"/>
    </row>
    <row r="19" spans="1:15" ht="13.5" customHeight="1" x14ac:dyDescent="0.2">
      <c r="A19" s="7">
        <f>+'(skema1-7_2012 - 12pl)'!A18</f>
        <v>4202</v>
      </c>
      <c r="B19" s="7" t="str">
        <f>+'(skema1-7_2012 - 12pl)'!B18</f>
        <v>Odense Universitetshospital</v>
      </c>
      <c r="C19" s="131">
        <f>DRG_12!I18/1000</f>
        <v>5723.4329903140442</v>
      </c>
      <c r="D19" s="159">
        <f>DRG_13!I18/1000</f>
        <v>6052.34161438508</v>
      </c>
      <c r="E19" s="139">
        <f>DTD_12!G18/1000</f>
        <v>5447.7012880452112</v>
      </c>
      <c r="F19" s="159">
        <f>DTD_13!G18/1000</f>
        <v>5509.0124406589039</v>
      </c>
      <c r="G19" s="140">
        <f t="shared" si="0"/>
        <v>5.7467017544829968</v>
      </c>
      <c r="H19" s="141">
        <f t="shared" si="1"/>
        <v>1.1254499718668098</v>
      </c>
      <c r="I19" s="142">
        <f t="shared" si="2"/>
        <v>4.5698207364237353</v>
      </c>
      <c r="J19" s="136">
        <f t="shared" si="3"/>
        <v>101.42982970146639</v>
      </c>
      <c r="K19" s="143"/>
      <c r="L19" s="171"/>
      <c r="M19" s="138"/>
      <c r="N19" s="138"/>
      <c r="O19" s="143"/>
    </row>
    <row r="20" spans="1:15" ht="13.5" customHeight="1" x14ac:dyDescent="0.2">
      <c r="A20" s="7">
        <f>+'(skema1-7_2012 - 12pl)'!A19</f>
        <v>5000</v>
      </c>
      <c r="B20" s="7" t="str">
        <f>+'(skema1-7_2012 - 12pl)'!B19</f>
        <v>Sygehus Sønderjylland</v>
      </c>
      <c r="C20" s="131">
        <f>DRG_12!I19/1000</f>
        <v>1684.3802147595015</v>
      </c>
      <c r="D20" s="159">
        <f>DRG_13!I19/1000</f>
        <v>1712.2811454496896</v>
      </c>
      <c r="E20" s="139">
        <f>DTD_12!G19/1000</f>
        <v>1697.7503242403716</v>
      </c>
      <c r="F20" s="159">
        <f>DTD_13!G19/1000</f>
        <v>1656.3704061040642</v>
      </c>
      <c r="G20" s="140">
        <f t="shared" si="0"/>
        <v>1.6564508681415457</v>
      </c>
      <c r="H20" s="141">
        <f t="shared" si="1"/>
        <v>-2.4373382555424983</v>
      </c>
      <c r="I20" s="142">
        <f t="shared" si="2"/>
        <v>4.1960613317487905</v>
      </c>
      <c r="J20" s="136">
        <f t="shared" si="3"/>
        <v>95.440702733564734</v>
      </c>
      <c r="K20" s="143"/>
      <c r="L20" s="171"/>
      <c r="M20" s="138"/>
      <c r="N20" s="138"/>
      <c r="O20" s="143"/>
    </row>
    <row r="21" spans="1:15" ht="13.5" customHeight="1" x14ac:dyDescent="0.2">
      <c r="A21" s="7">
        <f>+'(skema1-7_2012 - 12pl)'!A20</f>
        <v>5501</v>
      </c>
      <c r="B21" s="7" t="str">
        <f>+'(skema1-7_2012 - 12pl)'!B20</f>
        <v>Sydvestjysk Sygehus</v>
      </c>
      <c r="C21" s="131">
        <f>DRG_12!I20/1000</f>
        <v>1679.3747580675622</v>
      </c>
      <c r="D21" s="159">
        <f>DRG_13!I20/1000</f>
        <v>1712.6043006402031</v>
      </c>
      <c r="E21" s="139">
        <f>DTD_12!G20/1000</f>
        <v>1602.7456159106014</v>
      </c>
      <c r="F21" s="159">
        <f>DTD_13!G20/1000</f>
        <v>1594.0618691952641</v>
      </c>
      <c r="G21" s="140">
        <f t="shared" si="0"/>
        <v>1.9786853656701187</v>
      </c>
      <c r="H21" s="141">
        <f t="shared" si="1"/>
        <v>-0.54180442792249872</v>
      </c>
      <c r="I21" s="142">
        <f t="shared" si="2"/>
        <v>2.5342203114533834</v>
      </c>
      <c r="J21" s="136">
        <f t="shared" si="3"/>
        <v>99.189996120876003</v>
      </c>
      <c r="K21" s="143"/>
      <c r="L21" s="171"/>
      <c r="M21" s="138"/>
      <c r="N21" s="138"/>
      <c r="O21" s="143"/>
    </row>
    <row r="22" spans="1:15" ht="13.5" customHeight="1" x14ac:dyDescent="0.2">
      <c r="A22" s="7">
        <f>+'(skema1-7_2012 - 12pl)'!A21</f>
        <v>6007</v>
      </c>
      <c r="B22" s="7" t="str">
        <f>+'(skema1-7_2012 - 12pl)'!B21</f>
        <v>Fredericia og Kolding sygehuse</v>
      </c>
      <c r="C22" s="131">
        <f>DRG_12!I21/1000</f>
        <v>1436.744732179943</v>
      </c>
      <c r="D22" s="159">
        <f>DRG_13!I21/1000</f>
        <v>1449.579248426679</v>
      </c>
      <c r="E22" s="139">
        <f>DTD_12!G21/1000</f>
        <v>1350.4595579101078</v>
      </c>
      <c r="F22" s="159">
        <f>DTD_13!G21/1000</f>
        <v>1319.4275655051208</v>
      </c>
      <c r="G22" s="140">
        <f t="shared" si="0"/>
        <v>0.89330525870539024</v>
      </c>
      <c r="H22" s="141">
        <f t="shared" si="1"/>
        <v>-2.2978838739169838</v>
      </c>
      <c r="I22" s="142">
        <f t="shared" si="2"/>
        <v>3.2662436180033172</v>
      </c>
      <c r="J22" s="136">
        <f t="shared" si="3"/>
        <v>101.4314015364</v>
      </c>
      <c r="K22" s="143"/>
      <c r="L22" s="171"/>
      <c r="M22" s="138"/>
      <c r="N22" s="138"/>
      <c r="O22" s="143"/>
    </row>
    <row r="23" spans="1:15" ht="13.5" customHeight="1" x14ac:dyDescent="0.2">
      <c r="A23" s="7">
        <f>+'(skema1-7_2012 - 12pl)'!A22</f>
        <v>6008</v>
      </c>
      <c r="B23" s="7" t="str">
        <f>+'(skema1-7_2012 - 12pl)'!B22</f>
        <v>Vejle-Give-Middelfart Sygehus</v>
      </c>
      <c r="C23" s="131">
        <f>DRG_12!I22/1000</f>
        <v>1591.2542961706947</v>
      </c>
      <c r="D23" s="159">
        <f>DRG_13!I22/1000</f>
        <v>1633.0172643428623</v>
      </c>
      <c r="E23" s="139">
        <f>DTD_12!G22/1000</f>
        <v>1384.4203707168747</v>
      </c>
      <c r="F23" s="159">
        <f>DTD_13!G22/1000</f>
        <v>1338.7341833929859</v>
      </c>
      <c r="G23" s="140">
        <f t="shared" si="0"/>
        <v>2.6245313695409278</v>
      </c>
      <c r="H23" s="141">
        <f t="shared" si="1"/>
        <v>-3.3000227597223097</v>
      </c>
      <c r="I23" s="142">
        <f t="shared" si="2"/>
        <v>6.1267378735178513</v>
      </c>
      <c r="J23" s="136">
        <f t="shared" si="3"/>
        <v>112.61920043450375</v>
      </c>
      <c r="K23" s="143"/>
      <c r="L23" s="171"/>
      <c r="M23" s="138"/>
      <c r="N23" s="138"/>
      <c r="O23" s="143"/>
    </row>
    <row r="24" spans="1:15" ht="13.5" customHeight="1" x14ac:dyDescent="0.2">
      <c r="A24" s="7">
        <f>+'(skema1-7_2012 - 12pl)'!A23</f>
        <v>6013</v>
      </c>
      <c r="B24" s="7" t="str">
        <f>+'(skema1-7_2012 - 12pl)'!B23</f>
        <v>De Vestdanske Friklinikker, Give</v>
      </c>
      <c r="C24" s="131">
        <f>DRG_12!I23/1000</f>
        <v>171.35403064511092</v>
      </c>
      <c r="D24" s="159">
        <f>DRG_13!I23/1000</f>
        <v>131.95874643665556</v>
      </c>
      <c r="E24" s="139">
        <f>DTD_12!G23/1000</f>
        <v>110.8753603152</v>
      </c>
      <c r="F24" s="159">
        <f>DTD_13!G23/1000</f>
        <v>85.720882400000008</v>
      </c>
      <c r="G24" s="140">
        <f t="shared" si="0"/>
        <v>-22.990579247036457</v>
      </c>
      <c r="H24" s="141">
        <f t="shared" si="1"/>
        <v>-22.687166782313074</v>
      </c>
      <c r="I24" s="142">
        <f t="shared" si="2"/>
        <v>-0.39244773745269468</v>
      </c>
      <c r="J24" s="136">
        <f t="shared" si="3"/>
        <v>142.12404668862462</v>
      </c>
      <c r="K24" s="143"/>
      <c r="L24" s="171"/>
      <c r="M24" s="138"/>
      <c r="N24" s="138"/>
      <c r="O24" s="143"/>
    </row>
    <row r="25" spans="1:15" ht="13.5" customHeight="1" x14ac:dyDescent="0.2">
      <c r="A25" s="7">
        <f>+'(skema1-7_2012 - 12pl)'!A24</f>
        <v>6006</v>
      </c>
      <c r="B25" s="7" t="str">
        <f>+'(skema1-7_2012 - 12pl)'!B24</f>
        <v>Hospitalsenheden Horsens</v>
      </c>
      <c r="C25" s="131">
        <f>DRG_12!I24/1000</f>
        <v>994.85019373071975</v>
      </c>
      <c r="D25" s="159">
        <f>DRG_13!I24/1000</f>
        <v>1050.930384016355</v>
      </c>
      <c r="E25" s="139">
        <f>DTD_12!G24/1000</f>
        <v>912.86533944409314</v>
      </c>
      <c r="F25" s="159">
        <f>DTD_13!G24/1000</f>
        <v>926.15416099804804</v>
      </c>
      <c r="G25" s="140">
        <f t="shared" si="0"/>
        <v>5.6370487374920897</v>
      </c>
      <c r="H25" s="141">
        <f t="shared" si="1"/>
        <v>1.4557263793198105</v>
      </c>
      <c r="I25" s="142">
        <f t="shared" si="2"/>
        <v>4.1213271122216177</v>
      </c>
      <c r="J25" s="136">
        <f t="shared" si="3"/>
        <v>104.76269992226628</v>
      </c>
      <c r="K25" s="143"/>
      <c r="L25" s="171"/>
      <c r="M25" s="138"/>
      <c r="N25" s="138"/>
      <c r="O25" s="143"/>
    </row>
    <row r="26" spans="1:15" ht="13.5" customHeight="1" x14ac:dyDescent="0.2">
      <c r="A26" s="7">
        <f>+'(skema1-7_2012 - 12pl)'!A25</f>
        <v>6650</v>
      </c>
      <c r="B26" s="7" t="str">
        <f>+'(skema1-7_2012 - 12pl)'!B25</f>
        <v>Hospitalsenhed Vest</v>
      </c>
      <c r="C26" s="131">
        <f>DRG_12!I25/1000</f>
        <v>1992.1120574518529</v>
      </c>
      <c r="D26" s="159">
        <f>DRG_13!I25/1000</f>
        <v>2093.196792104819</v>
      </c>
      <c r="E26" s="139">
        <f>DTD_12!G25/1000</f>
        <v>1814.2236746554413</v>
      </c>
      <c r="F26" s="159">
        <f>DTD_13!G25/1000</f>
        <v>1862.6490658741441</v>
      </c>
      <c r="G26" s="140">
        <f t="shared" si="0"/>
        <v>5.0742494266243998</v>
      </c>
      <c r="H26" s="141">
        <f t="shared" si="1"/>
        <v>2.6692073251607162</v>
      </c>
      <c r="I26" s="142">
        <f t="shared" si="2"/>
        <v>2.342515505984899</v>
      </c>
      <c r="J26" s="136">
        <f t="shared" si="3"/>
        <v>103.75165614492855</v>
      </c>
      <c r="K26" s="143"/>
      <c r="L26" s="171"/>
      <c r="M26" s="138"/>
      <c r="N26" s="138"/>
      <c r="O26" s="143"/>
    </row>
    <row r="27" spans="1:15" ht="13.5" customHeight="1" x14ac:dyDescent="0.2">
      <c r="A27" s="7">
        <f>+'(skema1-7_2012 - 12pl)'!A26</f>
        <v>6620</v>
      </c>
      <c r="B27" s="7" t="str">
        <f>+'(skema1-7_2012 - 12pl)'!B26</f>
        <v xml:space="preserve">Århus Universitetshospital </v>
      </c>
      <c r="C27" s="131">
        <f>DRG_12!I26/1000</f>
        <v>5620.2030478853649</v>
      </c>
      <c r="D27" s="159">
        <f>DRG_13!I26/1000</f>
        <v>5835.4710809519347</v>
      </c>
      <c r="E27" s="139">
        <f>DTD_12!G26/1000</f>
        <v>5675.4724785799208</v>
      </c>
      <c r="F27" s="159">
        <f>DTD_13!G26/1000</f>
        <v>5703.7172548400476</v>
      </c>
      <c r="G27" s="140">
        <f t="shared" si="0"/>
        <v>3.830253662233174</v>
      </c>
      <c r="H27" s="141">
        <f t="shared" si="1"/>
        <v>0.49766387497651721</v>
      </c>
      <c r="I27" s="142">
        <f t="shared" si="2"/>
        <v>3.3160868210852623</v>
      </c>
      <c r="J27" s="136">
        <f t="shared" si="3"/>
        <v>94.456956708889635</v>
      </c>
      <c r="K27" s="143"/>
      <c r="L27" s="171"/>
      <c r="M27" s="138"/>
      <c r="N27" s="138"/>
      <c r="O27" s="143"/>
    </row>
    <row r="28" spans="1:15" ht="13.5" customHeight="1" x14ac:dyDescent="0.2">
      <c r="A28" s="7">
        <f>+'(skema1-7_2012 - 12pl)'!A27</f>
        <v>7005</v>
      </c>
      <c r="B28" s="7" t="str">
        <f>+'(skema1-7_2012 - 12pl)'!B27</f>
        <v>Regionshospitalet Randers</v>
      </c>
      <c r="C28" s="131">
        <f>DRG_12!I27/1000</f>
        <v>1107.2924959204825</v>
      </c>
      <c r="D28" s="159">
        <f>DRG_13!I27/1000</f>
        <v>1129.0241872897907</v>
      </c>
      <c r="E28" s="139">
        <f>DTD_12!G27/1000</f>
        <v>970.68641538197141</v>
      </c>
      <c r="F28" s="159">
        <f>DTD_13!G27/1000</f>
        <v>978.86379377807998</v>
      </c>
      <c r="G28" s="140">
        <f t="shared" si="0"/>
        <v>1.9625971863236336</v>
      </c>
      <c r="H28" s="141">
        <f t="shared" si="1"/>
        <v>0.84243255767524339</v>
      </c>
      <c r="I28" s="142">
        <f t="shared" si="2"/>
        <v>1.1108068302574159</v>
      </c>
      <c r="J28" s="136">
        <f t="shared" si="3"/>
        <v>106.48709934458442</v>
      </c>
      <c r="K28" s="143"/>
      <c r="L28" s="171"/>
      <c r="M28" s="138"/>
      <c r="N28" s="138"/>
      <c r="O28" s="143"/>
    </row>
    <row r="29" spans="1:15" ht="13.5" customHeight="1" x14ac:dyDescent="0.2">
      <c r="A29" s="7">
        <f>+'(skema1-7_2012 - 12pl)'!A28</f>
        <v>6630</v>
      </c>
      <c r="B29" s="7" t="str">
        <f>+'(skema1-7_2012 - 12pl)'!B28</f>
        <v>Hospitalsenhed Midt</v>
      </c>
      <c r="C29" s="131">
        <f>DRG_12!I28/1000</f>
        <v>2341.5439943294477</v>
      </c>
      <c r="D29" s="159">
        <f>DRG_13!I28/1000</f>
        <v>2414.5031128690243</v>
      </c>
      <c r="E29" s="139">
        <f>DTD_12!G28/1000</f>
        <v>2310.2401021439996</v>
      </c>
      <c r="F29" s="159">
        <f>DTD_13!G28/1000</f>
        <v>2296.0550245437121</v>
      </c>
      <c r="G29" s="140">
        <f t="shared" si="0"/>
        <v>3.1158551244931942</v>
      </c>
      <c r="H29" s="141">
        <f t="shared" si="1"/>
        <v>-0.61400880311631711</v>
      </c>
      <c r="I29" s="142">
        <f t="shared" si="2"/>
        <v>3.7529071076231046</v>
      </c>
      <c r="J29" s="136">
        <f t="shared" si="3"/>
        <v>97.087092285905584</v>
      </c>
      <c r="K29" s="143"/>
      <c r="L29" s="171"/>
      <c r="M29" s="138"/>
      <c r="N29" s="138"/>
      <c r="O29" s="143"/>
    </row>
    <row r="30" spans="1:15" ht="13.5" customHeight="1" x14ac:dyDescent="0.2">
      <c r="A30" s="7">
        <f>+'(skema1-7_2012 - 12pl)'!A29</f>
        <v>7603</v>
      </c>
      <c r="B30" s="7" t="str">
        <f>+'(skema1-7_2012 - 12pl)'!B29</f>
        <v>Sygehus Thy-Mors</v>
      </c>
      <c r="C30" s="131">
        <f>DRG_12!I29/1000</f>
        <v>367.4849341420524</v>
      </c>
      <c r="D30" s="159">
        <f>DRG_13!I29/1000</f>
        <v>375.25195398275218</v>
      </c>
      <c r="E30" s="139">
        <f>DTD_12!G29/1000</f>
        <v>388.23430816059118</v>
      </c>
      <c r="F30" s="159">
        <f>DTD_13!G29/1000</f>
        <v>399.80978974752003</v>
      </c>
      <c r="G30" s="140">
        <f t="shared" si="0"/>
        <v>2.1135614331599939</v>
      </c>
      <c r="H30" s="141">
        <f t="shared" si="1"/>
        <v>2.9815710110144833</v>
      </c>
      <c r="I30" s="142">
        <f t="shared" si="2"/>
        <v>-0.84287855519474819</v>
      </c>
      <c r="J30" s="136">
        <f t="shared" si="3"/>
        <v>86.653389414795356</v>
      </c>
      <c r="K30" s="143"/>
      <c r="L30" s="171"/>
      <c r="M30" s="172"/>
      <c r="N30" s="138"/>
      <c r="O30" s="143"/>
    </row>
    <row r="31" spans="1:15" ht="13.5" customHeight="1" x14ac:dyDescent="0.25">
      <c r="A31" s="7">
        <f>+'(skema1-7_2012 - 12pl)'!A30</f>
        <v>8001</v>
      </c>
      <c r="B31" s="7" t="str">
        <f>+'(skema1-7_2012 - 12pl)'!B30</f>
        <v>Aalborg Universitetshospital</v>
      </c>
      <c r="C31" s="131">
        <f>DRG_12!I30/1000</f>
        <v>3584.7130508082455</v>
      </c>
      <c r="D31" s="159">
        <f>DRG_13!I30/1000</f>
        <v>3591.7745816919191</v>
      </c>
      <c r="E31" s="139">
        <f>DTD_12!G30/1000</f>
        <v>3609.0473231453338</v>
      </c>
      <c r="F31" s="159">
        <f>DTD_13!G30/1000</f>
        <v>3628.9584166508303</v>
      </c>
      <c r="G31" s="140">
        <f t="shared" si="0"/>
        <v>0.19699012957485884</v>
      </c>
      <c r="H31" s="141">
        <f t="shared" si="1"/>
        <v>0.55169942986903475</v>
      </c>
      <c r="I31" s="142">
        <f t="shared" si="2"/>
        <v>-0.35276310823724177</v>
      </c>
      <c r="J31" s="136">
        <f t="shared" si="3"/>
        <v>91.378304863897569</v>
      </c>
      <c r="K31" s="143"/>
      <c r="L31" s="171"/>
      <c r="M31" s="173"/>
      <c r="N31" s="138"/>
      <c r="O31" s="143"/>
    </row>
    <row r="32" spans="1:15" ht="13.5" customHeight="1" x14ac:dyDescent="0.2">
      <c r="A32" s="7">
        <f>+'(skema1-7_2012 - 12pl)'!A31</f>
        <v>8003</v>
      </c>
      <c r="B32" s="7" t="str">
        <f>+'(skema1-7_2012 - 12pl)'!B31</f>
        <v>Sygehus Vendsyssel</v>
      </c>
      <c r="C32" s="131">
        <f>DRG_12!I31/1000</f>
        <v>938.39137544604637</v>
      </c>
      <c r="D32" s="159">
        <f>DRG_13!I31/1000</f>
        <v>941.89535925490406</v>
      </c>
      <c r="E32" s="139">
        <f>DTD_12!G31/1000</f>
        <v>885.70736585921941</v>
      </c>
      <c r="F32" s="159">
        <f>DTD_13!G31/1000</f>
        <v>913.48479738364006</v>
      </c>
      <c r="G32" s="140">
        <f t="shared" si="0"/>
        <v>0.37340324096564181</v>
      </c>
      <c r="H32" s="141">
        <f t="shared" si="1"/>
        <v>3.1361861259304291</v>
      </c>
      <c r="I32" s="142">
        <f t="shared" si="2"/>
        <v>-2.6787716210403545</v>
      </c>
      <c r="J32" s="136">
        <f>(D32/F32)/($D$34/$F$34)*100</f>
        <v>95.195703890371533</v>
      </c>
      <c r="K32" s="143"/>
      <c r="L32" s="171"/>
      <c r="M32" s="138"/>
      <c r="N32" s="138"/>
      <c r="O32" s="143"/>
    </row>
    <row r="33" spans="1:15" ht="13.5" customHeight="1" x14ac:dyDescent="0.2">
      <c r="A33" s="7">
        <f>+'(skema1-7_2012 - 12pl)'!A32</f>
        <v>8005</v>
      </c>
      <c r="B33" s="7" t="str">
        <f>+'(skema1-7_2012 - 12pl)'!B32</f>
        <v>Sygehus Himmerland</v>
      </c>
      <c r="C33" s="131">
        <f>DRG_12!I32/1000</f>
        <v>250.74881403746153</v>
      </c>
      <c r="D33" s="159">
        <f>DRG_13!I32/1000</f>
        <v>253.91270249063521</v>
      </c>
      <c r="E33" s="139">
        <f>DTD_12!G32/1000</f>
        <v>257.1235231073058</v>
      </c>
      <c r="F33" s="159">
        <f>DTD_13!G32/1000</f>
        <v>250.42684172336001</v>
      </c>
      <c r="G33" s="140">
        <f t="shared" si="0"/>
        <v>1.261776038829443</v>
      </c>
      <c r="H33" s="141">
        <f t="shared" si="1"/>
        <v>-2.6044608066260189</v>
      </c>
      <c r="I33" s="142">
        <f>((D33/C33)/(F33/E33)-1)*100</f>
        <v>3.9696241506289587</v>
      </c>
      <c r="J33" s="136">
        <f>(D33/F33)/($D$34/$F$34)*100</f>
        <v>93.609422895814419</v>
      </c>
      <c r="K33" s="143"/>
      <c r="L33" s="171"/>
      <c r="M33" s="138"/>
      <c r="N33" s="138"/>
      <c r="O33" s="143"/>
    </row>
    <row r="34" spans="1:15" ht="13.5" customHeight="1" x14ac:dyDescent="0.2">
      <c r="A34" s="13"/>
      <c r="B34" s="13" t="s">
        <v>22</v>
      </c>
      <c r="C34" s="144">
        <f>SUM(C6:C33)</f>
        <v>55691.215274568625</v>
      </c>
      <c r="D34" s="160">
        <f>SUM(D6:D33)</f>
        <v>57716.174681219323</v>
      </c>
      <c r="E34" s="146">
        <f>SUM(E6:E33)</f>
        <v>53038.186258064328</v>
      </c>
      <c r="F34" s="160">
        <f>SUM(F6:F33)</f>
        <v>53286.053381054735</v>
      </c>
      <c r="G34" s="147">
        <f t="shared" ref="G34" si="4">(D34/C34-1)*100</f>
        <v>3.6360481570877123</v>
      </c>
      <c r="H34" s="148">
        <f>(F34/E34-1)*100</f>
        <v>0.46733710271382733</v>
      </c>
      <c r="I34" s="149">
        <f>((D34/C34)/(F34/E34)-1)*100</f>
        <v>3.153971375925213</v>
      </c>
      <c r="J34" s="169">
        <f>(D34/F34)/($D$34/$F$34)*100</f>
        <v>100</v>
      </c>
      <c r="L34" s="185"/>
      <c r="M34" s="138"/>
      <c r="N34" s="138"/>
      <c r="O34" s="143"/>
    </row>
    <row r="35" spans="1:15" ht="13.5" customHeight="1" x14ac:dyDescent="0.2">
      <c r="A35" s="151"/>
      <c r="B35" s="116"/>
      <c r="C35" s="116"/>
      <c r="D35" s="116"/>
      <c r="E35" s="116"/>
      <c r="F35" s="116"/>
      <c r="G35" s="116"/>
      <c r="H35" s="116"/>
      <c r="I35" s="149"/>
      <c r="J35" s="116"/>
      <c r="N35" s="138"/>
    </row>
    <row r="36" spans="1:15" ht="33.75" customHeight="1" x14ac:dyDescent="0.2">
      <c r="A36" s="151"/>
      <c r="B36" s="122"/>
      <c r="C36" s="277" t="s">
        <v>25</v>
      </c>
      <c r="D36" s="276"/>
      <c r="E36" s="275" t="s">
        <v>50</v>
      </c>
      <c r="F36" s="276"/>
      <c r="G36" s="274" t="s">
        <v>158</v>
      </c>
      <c r="H36" s="274"/>
      <c r="I36" s="274"/>
      <c r="J36" s="123" t="s">
        <v>28</v>
      </c>
    </row>
    <row r="37" spans="1:15" ht="22.5" x14ac:dyDescent="0.2">
      <c r="A37" s="156"/>
      <c r="B37" s="124" t="s">
        <v>0</v>
      </c>
      <c r="C37" s="126">
        <v>2012</v>
      </c>
      <c r="D37" s="126">
        <v>2013</v>
      </c>
      <c r="E37" s="126">
        <v>2012</v>
      </c>
      <c r="F37" s="126">
        <v>2013</v>
      </c>
      <c r="G37" s="127" t="s">
        <v>35</v>
      </c>
      <c r="H37" s="128" t="s">
        <v>26</v>
      </c>
      <c r="I37" s="129" t="s">
        <v>27</v>
      </c>
      <c r="J37" s="130">
        <v>2013</v>
      </c>
    </row>
    <row r="38" spans="1:15" ht="13.5" customHeight="1" x14ac:dyDescent="0.2">
      <c r="B38" s="17" t="s">
        <v>36</v>
      </c>
      <c r="C38" s="18">
        <f>SUM(C6:C14)</f>
        <v>19469.503042225395</v>
      </c>
      <c r="D38" s="18">
        <f t="shared" ref="D38:F38" si="5">SUM(D6:D14)</f>
        <v>20182.548366995296</v>
      </c>
      <c r="E38" s="18">
        <f>SUM(E6:E14)</f>
        <v>18199.984210448074</v>
      </c>
      <c r="F38" s="18">
        <f t="shared" si="5"/>
        <v>18294.033486121149</v>
      </c>
      <c r="G38" s="140">
        <f t="shared" ref="G38:G43" si="6">(D38/C38-1)*100</f>
        <v>3.6623704427557913</v>
      </c>
      <c r="H38" s="141">
        <f t="shared" ref="H38:H43" si="7">(F38/E38-1)*100</f>
        <v>0.51675471025454112</v>
      </c>
      <c r="I38" s="142">
        <f t="shared" ref="I38:I43" si="8">((D38/C38)/(F38/E38)-1)*100</f>
        <v>3.1294441822845132</v>
      </c>
      <c r="J38" s="136">
        <f t="shared" ref="J38:J43" si="9">(D38/F38)/($D$34/$F$34)*100</f>
        <v>101.85504584512204</v>
      </c>
      <c r="L38" s="138"/>
      <c r="M38" s="138"/>
      <c r="N38" s="138"/>
      <c r="O38" s="143"/>
    </row>
    <row r="39" spans="1:15" ht="13.5" customHeight="1" x14ac:dyDescent="0.2">
      <c r="B39" s="19" t="s">
        <v>37</v>
      </c>
      <c r="C39" s="5">
        <f>SUM(C15:C18)</f>
        <v>6737.8312464546934</v>
      </c>
      <c r="D39" s="5">
        <f t="shared" ref="D39:F39" si="10">SUM(D15:D18)</f>
        <v>7155.8838398907237</v>
      </c>
      <c r="E39" s="5">
        <f>SUM(E15:E18)</f>
        <v>6420.6489999999994</v>
      </c>
      <c r="F39" s="5">
        <f t="shared" si="10"/>
        <v>6528.5734021378721</v>
      </c>
      <c r="G39" s="140">
        <f t="shared" si="6"/>
        <v>6.2045571957000334</v>
      </c>
      <c r="H39" s="141">
        <f t="shared" si="7"/>
        <v>1.6808955315556595</v>
      </c>
      <c r="I39" s="142">
        <f t="shared" si="8"/>
        <v>4.4488806284564086</v>
      </c>
      <c r="J39" s="136">
        <f t="shared" si="9"/>
        <v>101.19545493205663</v>
      </c>
      <c r="L39" s="138"/>
      <c r="M39" s="138"/>
      <c r="N39" s="138"/>
      <c r="O39" s="143"/>
    </row>
    <row r="40" spans="1:15" ht="13.5" customHeight="1" x14ac:dyDescent="0.2">
      <c r="B40" s="19" t="s">
        <v>38</v>
      </c>
      <c r="C40" s="5">
        <f>SUM(C19:C24)</f>
        <v>12286.541022136857</v>
      </c>
      <c r="D40" s="5">
        <f t="shared" ref="D40:F40" si="11">SUM(D19:D24)</f>
        <v>12691.78231968117</v>
      </c>
      <c r="E40" s="5">
        <f>SUM(E19:E24)</f>
        <v>11593.952517138367</v>
      </c>
      <c r="F40" s="5">
        <f t="shared" si="11"/>
        <v>11503.32734725634</v>
      </c>
      <c r="G40" s="140">
        <f t="shared" si="6"/>
        <v>3.2982537299487635</v>
      </c>
      <c r="H40" s="141">
        <f t="shared" si="7"/>
        <v>-0.78165897046812427</v>
      </c>
      <c r="I40" s="142">
        <f t="shared" si="8"/>
        <v>4.1120549467789536</v>
      </c>
      <c r="J40" s="136">
        <f t="shared" si="9"/>
        <v>101.86269274009179</v>
      </c>
      <c r="L40" s="138"/>
      <c r="M40" s="138"/>
      <c r="N40" s="138"/>
      <c r="O40" s="143"/>
    </row>
    <row r="41" spans="1:15" ht="13.5" customHeight="1" x14ac:dyDescent="0.2">
      <c r="B41" s="19" t="s">
        <v>39</v>
      </c>
      <c r="C41" s="5">
        <f>SUM(C25:C29)</f>
        <v>12056.001789317868</v>
      </c>
      <c r="D41" s="5">
        <f t="shared" ref="D41:F41" si="12">SUM(D25:D29)</f>
        <v>12523.125557231924</v>
      </c>
      <c r="E41" s="5">
        <f>SUM(E25:E29)</f>
        <v>11683.488010205427</v>
      </c>
      <c r="F41" s="5">
        <f t="shared" si="12"/>
        <v>11767.439300034031</v>
      </c>
      <c r="G41" s="140">
        <f t="shared" si="6"/>
        <v>3.8746159471205965</v>
      </c>
      <c r="H41" s="141">
        <f t="shared" si="7"/>
        <v>0.71854646279667644</v>
      </c>
      <c r="I41" s="142">
        <f t="shared" si="8"/>
        <v>3.1335534468715842</v>
      </c>
      <c r="J41" s="136">
        <f t="shared" si="9"/>
        <v>98.25321824967719</v>
      </c>
      <c r="L41" s="138"/>
      <c r="M41" s="138"/>
      <c r="N41" s="138"/>
      <c r="O41" s="143"/>
    </row>
    <row r="42" spans="1:15" ht="13.5" customHeight="1" x14ac:dyDescent="0.2">
      <c r="B42" s="20" t="s">
        <v>40</v>
      </c>
      <c r="C42" s="10">
        <f>SUM(C30:C33)</f>
        <v>5141.3381744338058</v>
      </c>
      <c r="D42" s="10">
        <f t="shared" ref="D42:F42" si="13">SUM(D30:D33)</f>
        <v>5162.8345974202111</v>
      </c>
      <c r="E42" s="10">
        <f>SUM(E30:E33)</f>
        <v>5140.1125202724506</v>
      </c>
      <c r="F42" s="10">
        <f t="shared" si="13"/>
        <v>5192.6798455053504</v>
      </c>
      <c r="G42" s="153">
        <f t="shared" si="6"/>
        <v>0.41810949323077828</v>
      </c>
      <c r="H42" s="154">
        <f t="shared" si="7"/>
        <v>1.0226882198701936</v>
      </c>
      <c r="I42" s="155">
        <f t="shared" si="8"/>
        <v>-0.59845836345552295</v>
      </c>
      <c r="J42" s="150">
        <f t="shared" si="9"/>
        <v>91.793658868066075</v>
      </c>
      <c r="L42" s="138"/>
      <c r="M42" s="138"/>
      <c r="N42" s="138"/>
      <c r="O42" s="143"/>
    </row>
    <row r="43" spans="1:15" ht="13.5" customHeight="1" x14ac:dyDescent="0.2">
      <c r="B43" s="13" t="s">
        <v>22</v>
      </c>
      <c r="C43" s="22">
        <f>SUM(C38:C42)</f>
        <v>55691.215274568618</v>
      </c>
      <c r="D43" s="145">
        <f>SUM(D38:D42)</f>
        <v>57716.174681219316</v>
      </c>
      <c r="E43" s="146">
        <f>SUM(E38:E42)</f>
        <v>53038.186258064321</v>
      </c>
      <c r="F43" s="146">
        <f>SUM(F38:F42)</f>
        <v>53286.053381054735</v>
      </c>
      <c r="G43" s="147">
        <f t="shared" si="6"/>
        <v>3.6360481570877123</v>
      </c>
      <c r="H43" s="148">
        <f t="shared" si="7"/>
        <v>0.46733710271384954</v>
      </c>
      <c r="I43" s="149">
        <f t="shared" si="8"/>
        <v>3.1539713759251908</v>
      </c>
      <c r="J43" s="150">
        <f t="shared" si="9"/>
        <v>100</v>
      </c>
      <c r="L43" s="138"/>
      <c r="M43" s="138"/>
      <c r="N43" s="138"/>
      <c r="O43" s="143"/>
    </row>
    <row r="44" spans="1:15" ht="13.5" customHeight="1" x14ac:dyDescent="0.2">
      <c r="C44" s="115"/>
    </row>
    <row r="45" spans="1:15" ht="13.5" customHeight="1" x14ac:dyDescent="0.2"/>
    <row r="46" spans="1:15" ht="13.5" customHeight="1" x14ac:dyDescent="0.2"/>
    <row r="47" spans="1:15" ht="13.5" customHeight="1" x14ac:dyDescent="0.2"/>
    <row r="48" spans="1:15" ht="13.5" customHeight="1" x14ac:dyDescent="0.2"/>
    <row r="49" ht="13.5" customHeight="1" x14ac:dyDescent="0.2"/>
  </sheetData>
  <mergeCells count="6">
    <mergeCell ref="G4:I4"/>
    <mergeCell ref="C4:D4"/>
    <mergeCell ref="E4:F4"/>
    <mergeCell ref="C36:D36"/>
    <mergeCell ref="E36:F36"/>
    <mergeCell ref="G36:I36"/>
  </mergeCells>
  <phoneticPr fontId="0" type="noConversion"/>
  <pageMargins left="0.51181102362204722" right="0.43307086614173229" top="0.51181102362204722" bottom="0.19685039370078741" header="0.23622047244094491" footer="0.23622047244094491"/>
  <pageSetup paperSize="9" scale="78" orientation="landscape" r:id="rId1"/>
  <headerFooter alignWithMargins="0">
    <oddHeader>&amp;CSide &amp;P /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2" sqref="G2"/>
    </sheetView>
  </sheetViews>
  <sheetFormatPr defaultColWidth="9.140625" defaultRowHeight="12.75" x14ac:dyDescent="0.2"/>
  <cols>
    <col min="1" max="16384" width="9.140625" style="53"/>
  </cols>
  <sheetData>
    <row r="1" spans="1:1" x14ac:dyDescent="0.2">
      <c r="A1" s="170" t="s">
        <v>70</v>
      </c>
    </row>
    <row r="2" spans="1:1" x14ac:dyDescent="0.2">
      <c r="A2" s="170" t="s">
        <v>159</v>
      </c>
    </row>
    <row r="3" spans="1:1" x14ac:dyDescent="0.2">
      <c r="A3" s="170" t="s">
        <v>160</v>
      </c>
    </row>
    <row r="4" spans="1:1" x14ac:dyDescent="0.2">
      <c r="A4" s="170" t="s">
        <v>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2"/>
  <sheetViews>
    <sheetView workbookViewId="0">
      <selection activeCell="H252" sqref="H252"/>
    </sheetView>
  </sheetViews>
  <sheetFormatPr defaultColWidth="9.140625" defaultRowHeight="11.25" x14ac:dyDescent="0.2"/>
  <cols>
    <col min="1" max="1" width="22.7109375" style="187" customWidth="1"/>
    <col min="2" max="2" width="16.7109375" style="187" customWidth="1"/>
    <col min="3" max="3" width="32.7109375" style="187" customWidth="1"/>
    <col min="4" max="4" width="16.5703125" style="187" bestFit="1" customWidth="1"/>
    <col min="5" max="10" width="12.7109375" style="174" customWidth="1"/>
    <col min="11" max="16384" width="9.140625" style="174"/>
  </cols>
  <sheetData>
    <row r="1" spans="1:10" ht="12.75" x14ac:dyDescent="0.2">
      <c r="A1" s="296" t="s">
        <v>130</v>
      </c>
      <c r="B1" s="297"/>
      <c r="C1" s="297"/>
      <c r="D1" s="297"/>
      <c r="E1" s="297"/>
      <c r="F1" s="297"/>
      <c r="G1" s="297"/>
      <c r="H1" s="297"/>
      <c r="I1" s="297"/>
    </row>
    <row r="2" spans="1:10" ht="12" thickBot="1" x14ac:dyDescent="0.25"/>
    <row r="3" spans="1:10" ht="22.5" x14ac:dyDescent="0.2">
      <c r="A3" s="278"/>
      <c r="B3" s="279"/>
      <c r="C3" s="279"/>
      <c r="D3" s="280"/>
      <c r="E3" s="188" t="s">
        <v>72</v>
      </c>
      <c r="F3" s="188" t="s">
        <v>73</v>
      </c>
      <c r="G3" s="188" t="s">
        <v>74</v>
      </c>
      <c r="H3" s="188" t="s">
        <v>75</v>
      </c>
      <c r="I3" s="188" t="s">
        <v>76</v>
      </c>
      <c r="J3" s="189" t="s">
        <v>77</v>
      </c>
    </row>
    <row r="4" spans="1:10" x14ac:dyDescent="0.2">
      <c r="A4" s="182" t="s">
        <v>78</v>
      </c>
      <c r="B4" s="183"/>
      <c r="C4" s="183"/>
      <c r="D4" s="183"/>
      <c r="E4" s="281">
        <v>50985</v>
      </c>
      <c r="F4" s="281"/>
      <c r="G4" s="281">
        <v>720702022</v>
      </c>
      <c r="H4" s="281"/>
      <c r="I4" s="281">
        <v>77990439</v>
      </c>
      <c r="J4" s="286">
        <v>642711583</v>
      </c>
    </row>
    <row r="5" spans="1:10" ht="15.75" customHeight="1" x14ac:dyDescent="0.2">
      <c r="A5" s="288" t="s">
        <v>1</v>
      </c>
      <c r="B5" s="291" t="s">
        <v>64</v>
      </c>
      <c r="C5" s="292"/>
      <c r="D5" s="293"/>
      <c r="E5" s="282"/>
      <c r="F5" s="282"/>
      <c r="G5" s="282"/>
      <c r="H5" s="282"/>
      <c r="I5" s="282"/>
      <c r="J5" s="287"/>
    </row>
    <row r="6" spans="1:10" x14ac:dyDescent="0.2">
      <c r="A6" s="289"/>
      <c r="B6" s="183" t="s">
        <v>79</v>
      </c>
      <c r="C6" s="183" t="s">
        <v>80</v>
      </c>
      <c r="D6" s="183" t="s">
        <v>81</v>
      </c>
      <c r="E6" s="294">
        <v>3</v>
      </c>
      <c r="F6" s="281">
        <v>30014</v>
      </c>
      <c r="G6" s="281">
        <v>90041</v>
      </c>
      <c r="H6" s="294">
        <v>0</v>
      </c>
      <c r="I6" s="294">
        <v>0</v>
      </c>
      <c r="J6" s="286">
        <v>90041</v>
      </c>
    </row>
    <row r="7" spans="1:10" x14ac:dyDescent="0.2">
      <c r="A7" s="289"/>
      <c r="B7" s="283" t="s">
        <v>82</v>
      </c>
      <c r="C7" s="283" t="s">
        <v>83</v>
      </c>
      <c r="D7" s="183" t="s">
        <v>84</v>
      </c>
      <c r="E7" s="295"/>
      <c r="F7" s="282"/>
      <c r="G7" s="282"/>
      <c r="H7" s="295"/>
      <c r="I7" s="295"/>
      <c r="J7" s="287"/>
    </row>
    <row r="8" spans="1:10" x14ac:dyDescent="0.2">
      <c r="A8" s="289"/>
      <c r="B8" s="284"/>
      <c r="C8" s="284"/>
      <c r="D8" s="183" t="s">
        <v>119</v>
      </c>
      <c r="E8" s="175">
        <v>1</v>
      </c>
      <c r="F8" s="176">
        <v>27078</v>
      </c>
      <c r="G8" s="176">
        <v>27078</v>
      </c>
      <c r="H8" s="175">
        <v>0</v>
      </c>
      <c r="I8" s="175">
        <v>0</v>
      </c>
      <c r="J8" s="177">
        <v>27078</v>
      </c>
    </row>
    <row r="9" spans="1:10" x14ac:dyDescent="0.2">
      <c r="A9" s="289"/>
      <c r="B9" s="284"/>
      <c r="C9" s="284"/>
      <c r="D9" s="183" t="s">
        <v>85</v>
      </c>
      <c r="E9" s="175">
        <v>20</v>
      </c>
      <c r="F9" s="176">
        <v>14471</v>
      </c>
      <c r="G9" s="176">
        <v>289411</v>
      </c>
      <c r="H9" s="175">
        <v>0</v>
      </c>
      <c r="I9" s="175">
        <v>0</v>
      </c>
      <c r="J9" s="177">
        <v>289411</v>
      </c>
    </row>
    <row r="10" spans="1:10" x14ac:dyDescent="0.2">
      <c r="A10" s="289"/>
      <c r="B10" s="284"/>
      <c r="C10" s="284"/>
      <c r="D10" s="183" t="s">
        <v>86</v>
      </c>
      <c r="E10" s="175">
        <v>646</v>
      </c>
      <c r="F10" s="176">
        <v>6948</v>
      </c>
      <c r="G10" s="176">
        <v>4488296</v>
      </c>
      <c r="H10" s="175">
        <v>0</v>
      </c>
      <c r="I10" s="175">
        <v>0</v>
      </c>
      <c r="J10" s="177">
        <v>4488296</v>
      </c>
    </row>
    <row r="11" spans="1:10" x14ac:dyDescent="0.2">
      <c r="A11" s="289"/>
      <c r="B11" s="284"/>
      <c r="C11" s="285"/>
      <c r="D11" s="183" t="s">
        <v>100</v>
      </c>
      <c r="E11" s="175">
        <v>3</v>
      </c>
      <c r="F11" s="176">
        <v>10437</v>
      </c>
      <c r="G11" s="176">
        <v>31310</v>
      </c>
      <c r="H11" s="175">
        <v>0</v>
      </c>
      <c r="I11" s="175">
        <v>0</v>
      </c>
      <c r="J11" s="177">
        <v>31310</v>
      </c>
    </row>
    <row r="12" spans="1:10" x14ac:dyDescent="0.2">
      <c r="A12" s="289"/>
      <c r="B12" s="284"/>
      <c r="C12" s="283" t="s">
        <v>87</v>
      </c>
      <c r="D12" s="183" t="s">
        <v>89</v>
      </c>
      <c r="E12" s="175">
        <v>9</v>
      </c>
      <c r="F12" s="176">
        <v>15954</v>
      </c>
      <c r="G12" s="176">
        <v>143583</v>
      </c>
      <c r="H12" s="176">
        <v>2592</v>
      </c>
      <c r="I12" s="176">
        <v>23330</v>
      </c>
      <c r="J12" s="177">
        <v>120252</v>
      </c>
    </row>
    <row r="13" spans="1:10" x14ac:dyDescent="0.2">
      <c r="A13" s="289"/>
      <c r="B13" s="284"/>
      <c r="C13" s="284"/>
      <c r="D13" s="183" t="s">
        <v>90</v>
      </c>
      <c r="E13" s="175">
        <v>68</v>
      </c>
      <c r="F13" s="176">
        <v>8431</v>
      </c>
      <c r="G13" s="176">
        <v>573302</v>
      </c>
      <c r="H13" s="176">
        <v>2592</v>
      </c>
      <c r="I13" s="176">
        <v>176274</v>
      </c>
      <c r="J13" s="177">
        <v>397028</v>
      </c>
    </row>
    <row r="14" spans="1:10" x14ac:dyDescent="0.2">
      <c r="A14" s="289"/>
      <c r="B14" s="284"/>
      <c r="C14" s="285"/>
      <c r="D14" s="183" t="s">
        <v>106</v>
      </c>
      <c r="E14" s="175">
        <v>2</v>
      </c>
      <c r="F14" s="176">
        <v>11920</v>
      </c>
      <c r="G14" s="176">
        <v>23840</v>
      </c>
      <c r="H14" s="176">
        <v>2592</v>
      </c>
      <c r="I14" s="176">
        <v>5185</v>
      </c>
      <c r="J14" s="177">
        <v>18655</v>
      </c>
    </row>
    <row r="15" spans="1:10" x14ac:dyDescent="0.2">
      <c r="A15" s="289"/>
      <c r="B15" s="284"/>
      <c r="C15" s="283" t="s">
        <v>91</v>
      </c>
      <c r="D15" s="183" t="s">
        <v>90</v>
      </c>
      <c r="E15" s="175">
        <v>987</v>
      </c>
      <c r="F15" s="176">
        <v>8137</v>
      </c>
      <c r="G15" s="176">
        <v>8030763</v>
      </c>
      <c r="H15" s="176">
        <v>2362</v>
      </c>
      <c r="I15" s="176">
        <v>2331609</v>
      </c>
      <c r="J15" s="177">
        <v>5699155</v>
      </c>
    </row>
    <row r="16" spans="1:10" x14ac:dyDescent="0.2">
      <c r="A16" s="289"/>
      <c r="B16" s="284"/>
      <c r="C16" s="285"/>
      <c r="D16" s="183" t="s">
        <v>106</v>
      </c>
      <c r="E16" s="175">
        <v>29</v>
      </c>
      <c r="F16" s="176">
        <v>11690</v>
      </c>
      <c r="G16" s="176">
        <v>339006</v>
      </c>
      <c r="H16" s="176">
        <v>2362</v>
      </c>
      <c r="I16" s="176">
        <v>68507</v>
      </c>
      <c r="J16" s="177">
        <v>270499</v>
      </c>
    </row>
    <row r="17" spans="1:10" x14ac:dyDescent="0.2">
      <c r="A17" s="289"/>
      <c r="B17" s="284"/>
      <c r="C17" s="283" t="s">
        <v>92</v>
      </c>
      <c r="D17" s="183" t="s">
        <v>93</v>
      </c>
      <c r="E17" s="175">
        <v>6</v>
      </c>
      <c r="F17" s="176">
        <v>30848</v>
      </c>
      <c r="G17" s="176">
        <v>185090</v>
      </c>
      <c r="H17" s="176">
        <v>1944</v>
      </c>
      <c r="I17" s="176">
        <v>11664</v>
      </c>
      <c r="J17" s="177">
        <v>173426</v>
      </c>
    </row>
    <row r="18" spans="1:10" x14ac:dyDescent="0.2">
      <c r="A18" s="289"/>
      <c r="B18" s="284"/>
      <c r="C18" s="284"/>
      <c r="D18" s="183" t="s">
        <v>88</v>
      </c>
      <c r="E18" s="176">
        <v>1713</v>
      </c>
      <c r="F18" s="176">
        <v>27913</v>
      </c>
      <c r="G18" s="176">
        <v>47815043</v>
      </c>
      <c r="H18" s="176">
        <v>1944</v>
      </c>
      <c r="I18" s="176">
        <v>3330006</v>
      </c>
      <c r="J18" s="177">
        <v>44485038</v>
      </c>
    </row>
    <row r="19" spans="1:10" x14ac:dyDescent="0.2">
      <c r="A19" s="289"/>
      <c r="B19" s="284"/>
      <c r="C19" s="284"/>
      <c r="D19" s="183" t="s">
        <v>89</v>
      </c>
      <c r="E19" s="176">
        <v>7751</v>
      </c>
      <c r="F19" s="176">
        <v>15305</v>
      </c>
      <c r="G19" s="176">
        <v>118631489</v>
      </c>
      <c r="H19" s="176">
        <v>1944</v>
      </c>
      <c r="I19" s="176">
        <v>15067644</v>
      </c>
      <c r="J19" s="177">
        <v>103563844</v>
      </c>
    </row>
    <row r="20" spans="1:10" x14ac:dyDescent="0.2">
      <c r="A20" s="289"/>
      <c r="B20" s="284"/>
      <c r="C20" s="284"/>
      <c r="D20" s="183" t="s">
        <v>94</v>
      </c>
      <c r="E20" s="175">
        <v>143</v>
      </c>
      <c r="F20" s="176">
        <v>21026</v>
      </c>
      <c r="G20" s="176">
        <v>3006730</v>
      </c>
      <c r="H20" s="176">
        <v>1944</v>
      </c>
      <c r="I20" s="176">
        <v>277986</v>
      </c>
      <c r="J20" s="177">
        <v>2728744</v>
      </c>
    </row>
    <row r="21" spans="1:10" x14ac:dyDescent="0.2">
      <c r="A21" s="289"/>
      <c r="B21" s="284"/>
      <c r="C21" s="284"/>
      <c r="D21" s="183" t="s">
        <v>90</v>
      </c>
      <c r="E21" s="176">
        <v>14777</v>
      </c>
      <c r="F21" s="176">
        <v>7783</v>
      </c>
      <c r="G21" s="176">
        <v>115003609</v>
      </c>
      <c r="H21" s="176">
        <v>1944</v>
      </c>
      <c r="I21" s="176">
        <v>28725917</v>
      </c>
      <c r="J21" s="177">
        <v>86277692</v>
      </c>
    </row>
    <row r="22" spans="1:10" x14ac:dyDescent="0.2">
      <c r="A22" s="289"/>
      <c r="B22" s="285"/>
      <c r="C22" s="285"/>
      <c r="D22" s="183" t="s">
        <v>106</v>
      </c>
      <c r="E22" s="176">
        <v>4928</v>
      </c>
      <c r="F22" s="176">
        <v>11271</v>
      </c>
      <c r="G22" s="176">
        <v>55545940</v>
      </c>
      <c r="H22" s="176">
        <v>1944</v>
      </c>
      <c r="I22" s="176">
        <v>9579842</v>
      </c>
      <c r="J22" s="177">
        <v>45966099</v>
      </c>
    </row>
    <row r="23" spans="1:10" x14ac:dyDescent="0.2">
      <c r="A23" s="289"/>
      <c r="B23" s="283" t="s">
        <v>95</v>
      </c>
      <c r="C23" s="283" t="s">
        <v>83</v>
      </c>
      <c r="D23" s="183" t="s">
        <v>96</v>
      </c>
      <c r="E23" s="175">
        <v>127</v>
      </c>
      <c r="F23" s="176">
        <v>20593</v>
      </c>
      <c r="G23" s="176">
        <v>2615319</v>
      </c>
      <c r="H23" s="176">
        <v>3416</v>
      </c>
      <c r="I23" s="176">
        <v>433839</v>
      </c>
      <c r="J23" s="177">
        <v>2181480</v>
      </c>
    </row>
    <row r="24" spans="1:10" x14ac:dyDescent="0.2">
      <c r="A24" s="289"/>
      <c r="B24" s="285"/>
      <c r="C24" s="285"/>
      <c r="D24" s="183" t="s">
        <v>97</v>
      </c>
      <c r="E24" s="175">
        <v>512</v>
      </c>
      <c r="F24" s="176">
        <v>17736</v>
      </c>
      <c r="G24" s="176">
        <v>9080993</v>
      </c>
      <c r="H24" s="176">
        <v>3416</v>
      </c>
      <c r="I24" s="176">
        <v>1749022</v>
      </c>
      <c r="J24" s="177">
        <v>7331971</v>
      </c>
    </row>
    <row r="25" spans="1:10" x14ac:dyDescent="0.2">
      <c r="A25" s="289"/>
      <c r="B25" s="283" t="s">
        <v>98</v>
      </c>
      <c r="C25" s="283" t="s">
        <v>83</v>
      </c>
      <c r="D25" s="183" t="s">
        <v>113</v>
      </c>
      <c r="E25" s="175">
        <v>2</v>
      </c>
      <c r="F25" s="176">
        <v>18277</v>
      </c>
      <c r="G25" s="176">
        <v>36555</v>
      </c>
      <c r="H25" s="175">
        <v>0</v>
      </c>
      <c r="I25" s="175">
        <v>0</v>
      </c>
      <c r="J25" s="177">
        <v>36555</v>
      </c>
    </row>
    <row r="26" spans="1:10" x14ac:dyDescent="0.2">
      <c r="A26" s="289"/>
      <c r="B26" s="284"/>
      <c r="C26" s="284"/>
      <c r="D26" s="183" t="s">
        <v>99</v>
      </c>
      <c r="E26" s="175">
        <v>3</v>
      </c>
      <c r="F26" s="176">
        <v>33520</v>
      </c>
      <c r="G26" s="176">
        <v>100559</v>
      </c>
      <c r="H26" s="175">
        <v>0</v>
      </c>
      <c r="I26" s="175">
        <v>0</v>
      </c>
      <c r="J26" s="177">
        <v>100559</v>
      </c>
    </row>
    <row r="27" spans="1:10" x14ac:dyDescent="0.2">
      <c r="A27" s="289"/>
      <c r="B27" s="284"/>
      <c r="C27" s="284"/>
      <c r="D27" s="183" t="s">
        <v>232</v>
      </c>
      <c r="E27" s="175">
        <v>2</v>
      </c>
      <c r="F27" s="176">
        <v>25051</v>
      </c>
      <c r="G27" s="176">
        <v>50102</v>
      </c>
      <c r="H27" s="175">
        <v>0</v>
      </c>
      <c r="I27" s="175">
        <v>0</v>
      </c>
      <c r="J27" s="177">
        <v>50102</v>
      </c>
    </row>
    <row r="28" spans="1:10" x14ac:dyDescent="0.2">
      <c r="A28" s="289"/>
      <c r="B28" s="284"/>
      <c r="C28" s="284"/>
      <c r="D28" s="183" t="s">
        <v>101</v>
      </c>
      <c r="E28" s="175">
        <v>1</v>
      </c>
      <c r="F28" s="176">
        <v>4050</v>
      </c>
      <c r="G28" s="176">
        <v>4050</v>
      </c>
      <c r="H28" s="175">
        <v>0</v>
      </c>
      <c r="I28" s="175">
        <v>0</v>
      </c>
      <c r="J28" s="177">
        <v>4050</v>
      </c>
    </row>
    <row r="29" spans="1:10" x14ac:dyDescent="0.2">
      <c r="A29" s="289"/>
      <c r="B29" s="284"/>
      <c r="C29" s="285"/>
      <c r="D29" s="183" t="s">
        <v>233</v>
      </c>
      <c r="E29" s="175">
        <v>3</v>
      </c>
      <c r="F29" s="176">
        <v>5807</v>
      </c>
      <c r="G29" s="176">
        <v>17420</v>
      </c>
      <c r="H29" s="175">
        <v>0</v>
      </c>
      <c r="I29" s="175">
        <v>0</v>
      </c>
      <c r="J29" s="177">
        <v>17420</v>
      </c>
    </row>
    <row r="30" spans="1:10" x14ac:dyDescent="0.2">
      <c r="A30" s="289"/>
      <c r="B30" s="284"/>
      <c r="C30" s="283" t="s">
        <v>87</v>
      </c>
      <c r="D30" s="183" t="s">
        <v>102</v>
      </c>
      <c r="E30" s="175">
        <v>86</v>
      </c>
      <c r="F30" s="176">
        <v>7134</v>
      </c>
      <c r="G30" s="176">
        <v>613550</v>
      </c>
      <c r="H30" s="176">
        <v>1483</v>
      </c>
      <c r="I30" s="176">
        <v>127546</v>
      </c>
      <c r="J30" s="177">
        <v>486004</v>
      </c>
    </row>
    <row r="31" spans="1:10" x14ac:dyDescent="0.2">
      <c r="A31" s="289"/>
      <c r="B31" s="284"/>
      <c r="C31" s="284"/>
      <c r="D31" s="183" t="s">
        <v>118</v>
      </c>
      <c r="E31" s="175">
        <v>1</v>
      </c>
      <c r="F31" s="176">
        <v>4225</v>
      </c>
      <c r="G31" s="176">
        <v>4225</v>
      </c>
      <c r="H31" s="176">
        <v>1483</v>
      </c>
      <c r="I31" s="176">
        <v>1483</v>
      </c>
      <c r="J31" s="177">
        <v>2742</v>
      </c>
    </row>
    <row r="32" spans="1:10" x14ac:dyDescent="0.2">
      <c r="A32" s="289"/>
      <c r="B32" s="284"/>
      <c r="C32" s="284"/>
      <c r="D32" s="183" t="s">
        <v>105</v>
      </c>
      <c r="E32" s="175">
        <v>7</v>
      </c>
      <c r="F32" s="176">
        <v>35003</v>
      </c>
      <c r="G32" s="176">
        <v>245020</v>
      </c>
      <c r="H32" s="176">
        <v>1483</v>
      </c>
      <c r="I32" s="176">
        <v>10382</v>
      </c>
      <c r="J32" s="177">
        <v>234639</v>
      </c>
    </row>
    <row r="33" spans="1:10" x14ac:dyDescent="0.2">
      <c r="A33" s="289"/>
      <c r="B33" s="284"/>
      <c r="C33" s="284"/>
      <c r="D33" s="183" t="s">
        <v>234</v>
      </c>
      <c r="E33" s="175">
        <v>16</v>
      </c>
      <c r="F33" s="176">
        <v>26534</v>
      </c>
      <c r="G33" s="176">
        <v>424549</v>
      </c>
      <c r="H33" s="176">
        <v>1483</v>
      </c>
      <c r="I33" s="176">
        <v>23729</v>
      </c>
      <c r="J33" s="177">
        <v>400819</v>
      </c>
    </row>
    <row r="34" spans="1:10" x14ac:dyDescent="0.2">
      <c r="A34" s="289"/>
      <c r="B34" s="284"/>
      <c r="C34" s="284"/>
      <c r="D34" s="183" t="s">
        <v>107</v>
      </c>
      <c r="E34" s="175">
        <v>11</v>
      </c>
      <c r="F34" s="176">
        <v>5533</v>
      </c>
      <c r="G34" s="176">
        <v>60867</v>
      </c>
      <c r="H34" s="176">
        <v>1483</v>
      </c>
      <c r="I34" s="176">
        <v>16314</v>
      </c>
      <c r="J34" s="177">
        <v>44553</v>
      </c>
    </row>
    <row r="35" spans="1:10" x14ac:dyDescent="0.2">
      <c r="A35" s="289"/>
      <c r="B35" s="284"/>
      <c r="C35" s="285"/>
      <c r="D35" s="183" t="s">
        <v>235</v>
      </c>
      <c r="E35" s="175">
        <v>15</v>
      </c>
      <c r="F35" s="176">
        <v>7290</v>
      </c>
      <c r="G35" s="176">
        <v>109348</v>
      </c>
      <c r="H35" s="176">
        <v>1483</v>
      </c>
      <c r="I35" s="176">
        <v>22246</v>
      </c>
      <c r="J35" s="177">
        <v>87101</v>
      </c>
    </row>
    <row r="36" spans="1:10" x14ac:dyDescent="0.2">
      <c r="A36" s="289"/>
      <c r="B36" s="284"/>
      <c r="C36" s="283" t="s">
        <v>91</v>
      </c>
      <c r="D36" s="183" t="s">
        <v>108</v>
      </c>
      <c r="E36" s="175">
        <v>1</v>
      </c>
      <c r="F36" s="176">
        <v>19112</v>
      </c>
      <c r="G36" s="176">
        <v>19112</v>
      </c>
      <c r="H36" s="176">
        <v>1253</v>
      </c>
      <c r="I36" s="176">
        <v>1253</v>
      </c>
      <c r="J36" s="177">
        <v>17859</v>
      </c>
    </row>
    <row r="37" spans="1:10" x14ac:dyDescent="0.2">
      <c r="A37" s="289"/>
      <c r="B37" s="284"/>
      <c r="C37" s="284"/>
      <c r="D37" s="183" t="s">
        <v>105</v>
      </c>
      <c r="E37" s="175">
        <v>15</v>
      </c>
      <c r="F37" s="176">
        <v>34745</v>
      </c>
      <c r="G37" s="176">
        <v>521176</v>
      </c>
      <c r="H37" s="176">
        <v>1253</v>
      </c>
      <c r="I37" s="176">
        <v>18797</v>
      </c>
      <c r="J37" s="177">
        <v>502379</v>
      </c>
    </row>
    <row r="38" spans="1:10" x14ac:dyDescent="0.2">
      <c r="A38" s="289"/>
      <c r="B38" s="284"/>
      <c r="C38" s="284"/>
      <c r="D38" s="183" t="s">
        <v>107</v>
      </c>
      <c r="E38" s="175">
        <v>1</v>
      </c>
      <c r="F38" s="176">
        <v>4885</v>
      </c>
      <c r="G38" s="176">
        <v>4885</v>
      </c>
      <c r="H38" s="176">
        <v>1253</v>
      </c>
      <c r="I38" s="176">
        <v>1253</v>
      </c>
      <c r="J38" s="177">
        <v>3632</v>
      </c>
    </row>
    <row r="39" spans="1:10" x14ac:dyDescent="0.2">
      <c r="A39" s="289"/>
      <c r="B39" s="284"/>
      <c r="C39" s="285"/>
      <c r="D39" s="183" t="s">
        <v>235</v>
      </c>
      <c r="E39" s="175">
        <v>109</v>
      </c>
      <c r="F39" s="176">
        <v>6922</v>
      </c>
      <c r="G39" s="176">
        <v>754469</v>
      </c>
      <c r="H39" s="176">
        <v>1253</v>
      </c>
      <c r="I39" s="176">
        <v>136592</v>
      </c>
      <c r="J39" s="177">
        <v>617876</v>
      </c>
    </row>
    <row r="40" spans="1:10" x14ac:dyDescent="0.2">
      <c r="A40" s="289"/>
      <c r="B40" s="284"/>
      <c r="C40" s="283" t="s">
        <v>92</v>
      </c>
      <c r="D40" s="183" t="s">
        <v>102</v>
      </c>
      <c r="E40" s="176">
        <v>5998</v>
      </c>
      <c r="F40" s="176">
        <v>6486</v>
      </c>
      <c r="G40" s="176">
        <v>38902970</v>
      </c>
      <c r="H40" s="175">
        <v>835</v>
      </c>
      <c r="I40" s="176">
        <v>5007026</v>
      </c>
      <c r="J40" s="177">
        <v>33895944</v>
      </c>
    </row>
    <row r="41" spans="1:10" x14ac:dyDescent="0.2">
      <c r="A41" s="289"/>
      <c r="B41" s="284"/>
      <c r="C41" s="284"/>
      <c r="D41" s="183" t="s">
        <v>108</v>
      </c>
      <c r="E41" s="175">
        <v>46</v>
      </c>
      <c r="F41" s="176">
        <v>19112</v>
      </c>
      <c r="G41" s="176">
        <v>879156</v>
      </c>
      <c r="H41" s="175">
        <v>835</v>
      </c>
      <c r="I41" s="176">
        <v>38400</v>
      </c>
      <c r="J41" s="177">
        <v>840756</v>
      </c>
    </row>
    <row r="42" spans="1:10" x14ac:dyDescent="0.2">
      <c r="A42" s="289"/>
      <c r="B42" s="284"/>
      <c r="C42" s="284"/>
      <c r="D42" s="183" t="s">
        <v>104</v>
      </c>
      <c r="E42" s="175">
        <v>99</v>
      </c>
      <c r="F42" s="176">
        <v>5862</v>
      </c>
      <c r="G42" s="176">
        <v>580322</v>
      </c>
      <c r="H42" s="175">
        <v>835</v>
      </c>
      <c r="I42" s="176">
        <v>82643</v>
      </c>
      <c r="J42" s="177">
        <v>497678</v>
      </c>
    </row>
    <row r="43" spans="1:10" x14ac:dyDescent="0.2">
      <c r="A43" s="289"/>
      <c r="B43" s="284"/>
      <c r="C43" s="284"/>
      <c r="D43" s="183" t="s">
        <v>118</v>
      </c>
      <c r="E43" s="175">
        <v>30</v>
      </c>
      <c r="F43" s="176">
        <v>3577</v>
      </c>
      <c r="G43" s="176">
        <v>107304</v>
      </c>
      <c r="H43" s="175">
        <v>835</v>
      </c>
      <c r="I43" s="176">
        <v>25043</v>
      </c>
      <c r="J43" s="177">
        <v>82261</v>
      </c>
    </row>
    <row r="44" spans="1:10" x14ac:dyDescent="0.2">
      <c r="A44" s="289"/>
      <c r="B44" s="284"/>
      <c r="C44" s="284"/>
      <c r="D44" s="183" t="s">
        <v>105</v>
      </c>
      <c r="E44" s="176">
        <v>7999</v>
      </c>
      <c r="F44" s="176">
        <v>34355</v>
      </c>
      <c r="G44" s="176">
        <v>274802360</v>
      </c>
      <c r="H44" s="175">
        <v>835</v>
      </c>
      <c r="I44" s="176">
        <v>6677426</v>
      </c>
      <c r="J44" s="177">
        <v>268124934</v>
      </c>
    </row>
    <row r="45" spans="1:10" x14ac:dyDescent="0.2">
      <c r="A45" s="289"/>
      <c r="B45" s="284"/>
      <c r="C45" s="284"/>
      <c r="D45" s="183" t="s">
        <v>234</v>
      </c>
      <c r="E45" s="175">
        <v>241</v>
      </c>
      <c r="F45" s="176">
        <v>25886</v>
      </c>
      <c r="G45" s="176">
        <v>6238524</v>
      </c>
      <c r="H45" s="175">
        <v>835</v>
      </c>
      <c r="I45" s="176">
        <v>201183</v>
      </c>
      <c r="J45" s="177">
        <v>6037341</v>
      </c>
    </row>
    <row r="46" spans="1:10" x14ac:dyDescent="0.2">
      <c r="A46" s="289"/>
      <c r="B46" s="284"/>
      <c r="C46" s="284"/>
      <c r="D46" s="183" t="s">
        <v>107</v>
      </c>
      <c r="E46" s="175">
        <v>42</v>
      </c>
      <c r="F46" s="176">
        <v>4885</v>
      </c>
      <c r="G46" s="176">
        <v>205171</v>
      </c>
      <c r="H46" s="175">
        <v>835</v>
      </c>
      <c r="I46" s="176">
        <v>35061</v>
      </c>
      <c r="J46" s="177">
        <v>170110</v>
      </c>
    </row>
    <row r="47" spans="1:10" x14ac:dyDescent="0.2">
      <c r="A47" s="290"/>
      <c r="B47" s="285"/>
      <c r="C47" s="285"/>
      <c r="D47" s="183" t="s">
        <v>235</v>
      </c>
      <c r="E47" s="176">
        <v>4532</v>
      </c>
      <c r="F47" s="176">
        <v>6642</v>
      </c>
      <c r="G47" s="176">
        <v>30099486</v>
      </c>
      <c r="H47" s="175">
        <v>835</v>
      </c>
      <c r="I47" s="176">
        <v>3783235</v>
      </c>
      <c r="J47" s="177">
        <v>26316251</v>
      </c>
    </row>
    <row r="48" spans="1:10" ht="15.75" customHeight="1" x14ac:dyDescent="0.2">
      <c r="A48" s="288" t="s">
        <v>146</v>
      </c>
      <c r="B48" s="291" t="s">
        <v>64</v>
      </c>
      <c r="C48" s="292"/>
      <c r="D48" s="293"/>
      <c r="E48" s="176">
        <v>8480</v>
      </c>
      <c r="F48" s="176"/>
      <c r="G48" s="176">
        <v>100359814</v>
      </c>
      <c r="H48" s="176"/>
      <c r="I48" s="176">
        <v>11881347</v>
      </c>
      <c r="J48" s="177">
        <v>88478468</v>
      </c>
    </row>
    <row r="49" spans="1:10" x14ac:dyDescent="0.2">
      <c r="A49" s="289"/>
      <c r="B49" s="183" t="s">
        <v>79</v>
      </c>
      <c r="C49" s="183" t="s">
        <v>80</v>
      </c>
      <c r="D49" s="183" t="s">
        <v>81</v>
      </c>
      <c r="E49" s="294">
        <v>18</v>
      </c>
      <c r="F49" s="281">
        <v>6948</v>
      </c>
      <c r="G49" s="281">
        <v>125061</v>
      </c>
      <c r="H49" s="294">
        <v>0</v>
      </c>
      <c r="I49" s="294">
        <v>0</v>
      </c>
      <c r="J49" s="286">
        <v>125061</v>
      </c>
    </row>
    <row r="50" spans="1:10" x14ac:dyDescent="0.2">
      <c r="A50" s="289"/>
      <c r="B50" s="283" t="s">
        <v>82</v>
      </c>
      <c r="C50" s="283" t="s">
        <v>83</v>
      </c>
      <c r="D50" s="183" t="s">
        <v>86</v>
      </c>
      <c r="E50" s="295"/>
      <c r="F50" s="282"/>
      <c r="G50" s="282"/>
      <c r="H50" s="295"/>
      <c r="I50" s="295"/>
      <c r="J50" s="287"/>
    </row>
    <row r="51" spans="1:10" x14ac:dyDescent="0.2">
      <c r="A51" s="289"/>
      <c r="B51" s="284"/>
      <c r="C51" s="285"/>
      <c r="D51" s="183" t="s">
        <v>100</v>
      </c>
      <c r="E51" s="175">
        <v>2</v>
      </c>
      <c r="F51" s="176">
        <v>10437</v>
      </c>
      <c r="G51" s="176">
        <v>20873</v>
      </c>
      <c r="H51" s="175">
        <v>0</v>
      </c>
      <c r="I51" s="175">
        <v>0</v>
      </c>
      <c r="J51" s="177">
        <v>20873</v>
      </c>
    </row>
    <row r="52" spans="1:10" ht="15.75" customHeight="1" x14ac:dyDescent="0.2">
      <c r="A52" s="289"/>
      <c r="B52" s="284"/>
      <c r="C52" s="283" t="s">
        <v>87</v>
      </c>
      <c r="D52" s="183" t="s">
        <v>90</v>
      </c>
      <c r="E52" s="175">
        <v>72</v>
      </c>
      <c r="F52" s="176">
        <v>8431</v>
      </c>
      <c r="G52" s="176">
        <v>607026</v>
      </c>
      <c r="H52" s="176">
        <v>2592</v>
      </c>
      <c r="I52" s="176">
        <v>186643</v>
      </c>
      <c r="J52" s="177">
        <v>420383</v>
      </c>
    </row>
    <row r="53" spans="1:10" x14ac:dyDescent="0.2">
      <c r="A53" s="289"/>
      <c r="B53" s="284"/>
      <c r="C53" s="285"/>
      <c r="D53" s="183" t="s">
        <v>106</v>
      </c>
      <c r="E53" s="175">
        <v>3</v>
      </c>
      <c r="F53" s="176">
        <v>11920</v>
      </c>
      <c r="G53" s="176">
        <v>35759</v>
      </c>
      <c r="H53" s="176">
        <v>2592</v>
      </c>
      <c r="I53" s="176">
        <v>7777</v>
      </c>
      <c r="J53" s="177">
        <v>27983</v>
      </c>
    </row>
    <row r="54" spans="1:10" x14ac:dyDescent="0.2">
      <c r="A54" s="289"/>
      <c r="B54" s="284"/>
      <c r="C54" s="283" t="s">
        <v>91</v>
      </c>
      <c r="D54" s="183" t="s">
        <v>90</v>
      </c>
      <c r="E54" s="175">
        <v>4</v>
      </c>
      <c r="F54" s="176">
        <v>7992</v>
      </c>
      <c r="G54" s="176">
        <v>31967</v>
      </c>
      <c r="H54" s="176">
        <v>2362</v>
      </c>
      <c r="I54" s="176">
        <v>9449</v>
      </c>
      <c r="J54" s="177">
        <v>22518</v>
      </c>
    </row>
    <row r="55" spans="1:10" x14ac:dyDescent="0.2">
      <c r="A55" s="289"/>
      <c r="B55" s="284"/>
      <c r="C55" s="285"/>
      <c r="D55" s="183" t="s">
        <v>106</v>
      </c>
      <c r="E55" s="175">
        <v>1</v>
      </c>
      <c r="F55" s="176">
        <v>11690</v>
      </c>
      <c r="G55" s="176">
        <v>11690</v>
      </c>
      <c r="H55" s="176">
        <v>2362</v>
      </c>
      <c r="I55" s="176">
        <v>2362</v>
      </c>
      <c r="J55" s="177">
        <v>9328</v>
      </c>
    </row>
    <row r="56" spans="1:10" x14ac:dyDescent="0.2">
      <c r="A56" s="289"/>
      <c r="B56" s="284"/>
      <c r="C56" s="283" t="s">
        <v>92</v>
      </c>
      <c r="D56" s="183" t="s">
        <v>88</v>
      </c>
      <c r="E56" s="175">
        <v>358</v>
      </c>
      <c r="F56" s="176">
        <v>27913</v>
      </c>
      <c r="G56" s="176">
        <v>9992870</v>
      </c>
      <c r="H56" s="176">
        <v>1944</v>
      </c>
      <c r="I56" s="176">
        <v>695938</v>
      </c>
      <c r="J56" s="177">
        <v>9296931</v>
      </c>
    </row>
    <row r="57" spans="1:10" x14ac:dyDescent="0.2">
      <c r="A57" s="289"/>
      <c r="B57" s="284"/>
      <c r="C57" s="284"/>
      <c r="D57" s="183" t="s">
        <v>90</v>
      </c>
      <c r="E57" s="176">
        <v>3214</v>
      </c>
      <c r="F57" s="176">
        <v>7783</v>
      </c>
      <c r="G57" s="176">
        <v>25013304</v>
      </c>
      <c r="H57" s="176">
        <v>1944</v>
      </c>
      <c r="I57" s="176">
        <v>6247892</v>
      </c>
      <c r="J57" s="177">
        <v>18765413</v>
      </c>
    </row>
    <row r="58" spans="1:10" x14ac:dyDescent="0.2">
      <c r="A58" s="289"/>
      <c r="B58" s="285"/>
      <c r="C58" s="285"/>
      <c r="D58" s="183" t="s">
        <v>106</v>
      </c>
      <c r="E58" s="175">
        <v>637</v>
      </c>
      <c r="F58" s="176">
        <v>11271</v>
      </c>
      <c r="G58" s="176">
        <v>7179944</v>
      </c>
      <c r="H58" s="176">
        <v>1944</v>
      </c>
      <c r="I58" s="176">
        <v>1238303</v>
      </c>
      <c r="J58" s="177">
        <v>5941641</v>
      </c>
    </row>
    <row r="59" spans="1:10" x14ac:dyDescent="0.2">
      <c r="A59" s="289"/>
      <c r="B59" s="283" t="s">
        <v>98</v>
      </c>
      <c r="C59" s="283" t="s">
        <v>83</v>
      </c>
      <c r="D59" s="183" t="s">
        <v>122</v>
      </c>
      <c r="E59" s="175">
        <v>5</v>
      </c>
      <c r="F59" s="176">
        <v>2742</v>
      </c>
      <c r="G59" s="176">
        <v>13710</v>
      </c>
      <c r="H59" s="175">
        <v>0</v>
      </c>
      <c r="I59" s="175">
        <v>0</v>
      </c>
      <c r="J59" s="177">
        <v>13710</v>
      </c>
    </row>
    <row r="60" spans="1:10" x14ac:dyDescent="0.2">
      <c r="A60" s="289"/>
      <c r="B60" s="284"/>
      <c r="C60" s="284"/>
      <c r="D60" s="183" t="s">
        <v>99</v>
      </c>
      <c r="E60" s="175">
        <v>2</v>
      </c>
      <c r="F60" s="176">
        <v>33520</v>
      </c>
      <c r="G60" s="176">
        <v>67040</v>
      </c>
      <c r="H60" s="175">
        <v>0</v>
      </c>
      <c r="I60" s="175">
        <v>0</v>
      </c>
      <c r="J60" s="177">
        <v>67040</v>
      </c>
    </row>
    <row r="61" spans="1:10" x14ac:dyDescent="0.2">
      <c r="A61" s="289"/>
      <c r="B61" s="284"/>
      <c r="C61" s="284"/>
      <c r="D61" s="183" t="s">
        <v>101</v>
      </c>
      <c r="E61" s="175">
        <v>1</v>
      </c>
      <c r="F61" s="176">
        <v>4050</v>
      </c>
      <c r="G61" s="176">
        <v>4050</v>
      </c>
      <c r="H61" s="175">
        <v>0</v>
      </c>
      <c r="I61" s="175">
        <v>0</v>
      </c>
      <c r="J61" s="177">
        <v>4050</v>
      </c>
    </row>
    <row r="62" spans="1:10" x14ac:dyDescent="0.2">
      <c r="A62" s="289"/>
      <c r="B62" s="284"/>
      <c r="C62" s="285"/>
      <c r="D62" s="183" t="s">
        <v>233</v>
      </c>
      <c r="E62" s="175">
        <v>3</v>
      </c>
      <c r="F62" s="176">
        <v>5807</v>
      </c>
      <c r="G62" s="176">
        <v>17420</v>
      </c>
      <c r="H62" s="175">
        <v>0</v>
      </c>
      <c r="I62" s="175">
        <v>0</v>
      </c>
      <c r="J62" s="177">
        <v>17420</v>
      </c>
    </row>
    <row r="63" spans="1:10" x14ac:dyDescent="0.2">
      <c r="A63" s="289"/>
      <c r="B63" s="284"/>
      <c r="C63" s="283" t="s">
        <v>87</v>
      </c>
      <c r="D63" s="183" t="s">
        <v>102</v>
      </c>
      <c r="E63" s="175">
        <v>1</v>
      </c>
      <c r="F63" s="176">
        <v>7134</v>
      </c>
      <c r="G63" s="176">
        <v>7134</v>
      </c>
      <c r="H63" s="176">
        <v>1483</v>
      </c>
      <c r="I63" s="176">
        <v>1483</v>
      </c>
      <c r="J63" s="177">
        <v>5651</v>
      </c>
    </row>
    <row r="64" spans="1:10" x14ac:dyDescent="0.2">
      <c r="A64" s="289"/>
      <c r="B64" s="284"/>
      <c r="C64" s="284"/>
      <c r="D64" s="183" t="s">
        <v>114</v>
      </c>
      <c r="E64" s="175">
        <v>1</v>
      </c>
      <c r="F64" s="176">
        <v>32098</v>
      </c>
      <c r="G64" s="176">
        <v>32098</v>
      </c>
      <c r="H64" s="176">
        <v>1483</v>
      </c>
      <c r="I64" s="176">
        <v>1483</v>
      </c>
      <c r="J64" s="177">
        <v>30614</v>
      </c>
    </row>
    <row r="65" spans="1:10" x14ac:dyDescent="0.2">
      <c r="A65" s="289"/>
      <c r="B65" s="284"/>
      <c r="C65" s="284"/>
      <c r="D65" s="183" t="s">
        <v>108</v>
      </c>
      <c r="E65" s="175">
        <v>4</v>
      </c>
      <c r="F65" s="176">
        <v>19760</v>
      </c>
      <c r="G65" s="176">
        <v>79042</v>
      </c>
      <c r="H65" s="176">
        <v>1483</v>
      </c>
      <c r="I65" s="176">
        <v>5932</v>
      </c>
      <c r="J65" s="177">
        <v>73109</v>
      </c>
    </row>
    <row r="66" spans="1:10" x14ac:dyDescent="0.2">
      <c r="A66" s="289"/>
      <c r="B66" s="284"/>
      <c r="C66" s="284"/>
      <c r="D66" s="183" t="s">
        <v>105</v>
      </c>
      <c r="E66" s="175">
        <v>13</v>
      </c>
      <c r="F66" s="176">
        <v>35003</v>
      </c>
      <c r="G66" s="176">
        <v>455038</v>
      </c>
      <c r="H66" s="176">
        <v>1483</v>
      </c>
      <c r="I66" s="176">
        <v>19280</v>
      </c>
      <c r="J66" s="177">
        <v>435757</v>
      </c>
    </row>
    <row r="67" spans="1:10" x14ac:dyDescent="0.2">
      <c r="A67" s="289"/>
      <c r="B67" s="284"/>
      <c r="C67" s="284"/>
      <c r="D67" s="183" t="s">
        <v>107</v>
      </c>
      <c r="E67" s="175">
        <v>9</v>
      </c>
      <c r="F67" s="176">
        <v>5533</v>
      </c>
      <c r="G67" s="176">
        <v>49800</v>
      </c>
      <c r="H67" s="176">
        <v>1483</v>
      </c>
      <c r="I67" s="176">
        <v>13348</v>
      </c>
      <c r="J67" s="177">
        <v>36452</v>
      </c>
    </row>
    <row r="68" spans="1:10" x14ac:dyDescent="0.2">
      <c r="A68" s="289"/>
      <c r="B68" s="284"/>
      <c r="C68" s="285"/>
      <c r="D68" s="183" t="s">
        <v>235</v>
      </c>
      <c r="E68" s="175">
        <v>2</v>
      </c>
      <c r="F68" s="176">
        <v>7290</v>
      </c>
      <c r="G68" s="176">
        <v>14580</v>
      </c>
      <c r="H68" s="176">
        <v>1483</v>
      </c>
      <c r="I68" s="176">
        <v>2966</v>
      </c>
      <c r="J68" s="177">
        <v>11614</v>
      </c>
    </row>
    <row r="69" spans="1:10" x14ac:dyDescent="0.2">
      <c r="A69" s="289"/>
      <c r="B69" s="284"/>
      <c r="C69" s="183" t="s">
        <v>91</v>
      </c>
      <c r="D69" s="183" t="s">
        <v>105</v>
      </c>
      <c r="E69" s="175">
        <v>2</v>
      </c>
      <c r="F69" s="176">
        <v>34355</v>
      </c>
      <c r="G69" s="176">
        <v>68709</v>
      </c>
      <c r="H69" s="176">
        <v>1253</v>
      </c>
      <c r="I69" s="176">
        <v>2506</v>
      </c>
      <c r="J69" s="177">
        <v>66203</v>
      </c>
    </row>
    <row r="70" spans="1:10" x14ac:dyDescent="0.2">
      <c r="A70" s="289"/>
      <c r="B70" s="284"/>
      <c r="C70" s="283" t="s">
        <v>92</v>
      </c>
      <c r="D70" s="183" t="s">
        <v>102</v>
      </c>
      <c r="E70" s="175">
        <v>17</v>
      </c>
      <c r="F70" s="176">
        <v>6486</v>
      </c>
      <c r="G70" s="176">
        <v>110262</v>
      </c>
      <c r="H70" s="175">
        <v>835</v>
      </c>
      <c r="I70" s="176">
        <v>14191</v>
      </c>
      <c r="J70" s="177">
        <v>96071</v>
      </c>
    </row>
    <row r="71" spans="1:10" x14ac:dyDescent="0.2">
      <c r="A71" s="289"/>
      <c r="B71" s="284"/>
      <c r="C71" s="284"/>
      <c r="D71" s="183" t="s">
        <v>114</v>
      </c>
      <c r="E71" s="175">
        <v>54</v>
      </c>
      <c r="F71" s="176">
        <v>31449</v>
      </c>
      <c r="G71" s="176">
        <v>1698261</v>
      </c>
      <c r="H71" s="175">
        <v>835</v>
      </c>
      <c r="I71" s="176">
        <v>45078</v>
      </c>
      <c r="J71" s="177">
        <v>1653183</v>
      </c>
    </row>
    <row r="72" spans="1:10" x14ac:dyDescent="0.2">
      <c r="A72" s="289"/>
      <c r="B72" s="284"/>
      <c r="C72" s="284"/>
      <c r="D72" s="183" t="s">
        <v>108</v>
      </c>
      <c r="E72" s="175">
        <v>841</v>
      </c>
      <c r="F72" s="176">
        <v>19112</v>
      </c>
      <c r="G72" s="176">
        <v>16073257</v>
      </c>
      <c r="H72" s="175">
        <v>835</v>
      </c>
      <c r="I72" s="176">
        <v>702052</v>
      </c>
      <c r="J72" s="177">
        <v>15371205</v>
      </c>
    </row>
    <row r="73" spans="1:10" x14ac:dyDescent="0.2">
      <c r="A73" s="289"/>
      <c r="B73" s="284"/>
      <c r="C73" s="284"/>
      <c r="D73" s="183" t="s">
        <v>109</v>
      </c>
      <c r="E73" s="175">
        <v>81</v>
      </c>
      <c r="F73" s="176">
        <v>12258</v>
      </c>
      <c r="G73" s="176">
        <v>992896</v>
      </c>
      <c r="H73" s="175">
        <v>835</v>
      </c>
      <c r="I73" s="176">
        <v>67617</v>
      </c>
      <c r="J73" s="177">
        <v>925278</v>
      </c>
    </row>
    <row r="74" spans="1:10" x14ac:dyDescent="0.2">
      <c r="A74" s="289"/>
      <c r="B74" s="284"/>
      <c r="C74" s="284"/>
      <c r="D74" s="183" t="s">
        <v>118</v>
      </c>
      <c r="E74" s="175">
        <v>8</v>
      </c>
      <c r="F74" s="176">
        <v>3577</v>
      </c>
      <c r="G74" s="176">
        <v>28614</v>
      </c>
      <c r="H74" s="175">
        <v>835</v>
      </c>
      <c r="I74" s="176">
        <v>6678</v>
      </c>
      <c r="J74" s="177">
        <v>21936</v>
      </c>
    </row>
    <row r="75" spans="1:10" x14ac:dyDescent="0.2">
      <c r="A75" s="289"/>
      <c r="B75" s="284"/>
      <c r="C75" s="284"/>
      <c r="D75" s="183" t="s">
        <v>105</v>
      </c>
      <c r="E75" s="175">
        <v>753</v>
      </c>
      <c r="F75" s="176">
        <v>34355</v>
      </c>
      <c r="G75" s="176">
        <v>25869006</v>
      </c>
      <c r="H75" s="175">
        <v>835</v>
      </c>
      <c r="I75" s="176">
        <v>628591</v>
      </c>
      <c r="J75" s="177">
        <v>25240414</v>
      </c>
    </row>
    <row r="76" spans="1:10" x14ac:dyDescent="0.2">
      <c r="A76" s="289"/>
      <c r="B76" s="284"/>
      <c r="C76" s="284"/>
      <c r="D76" s="183" t="s">
        <v>107</v>
      </c>
      <c r="E76" s="176">
        <v>2281</v>
      </c>
      <c r="F76" s="176">
        <v>4885</v>
      </c>
      <c r="G76" s="176">
        <v>11142740</v>
      </c>
      <c r="H76" s="175">
        <v>835</v>
      </c>
      <c r="I76" s="176">
        <v>1904139</v>
      </c>
      <c r="J76" s="177">
        <v>9238601</v>
      </c>
    </row>
    <row r="77" spans="1:10" x14ac:dyDescent="0.2">
      <c r="A77" s="290"/>
      <c r="B77" s="285"/>
      <c r="C77" s="285"/>
      <c r="D77" s="183" t="s">
        <v>235</v>
      </c>
      <c r="E77" s="175">
        <v>93</v>
      </c>
      <c r="F77" s="176">
        <v>6642</v>
      </c>
      <c r="G77" s="176">
        <v>617664</v>
      </c>
      <c r="H77" s="175">
        <v>835</v>
      </c>
      <c r="I77" s="176">
        <v>77635</v>
      </c>
      <c r="J77" s="177">
        <v>540029</v>
      </c>
    </row>
    <row r="78" spans="1:10" ht="15.75" customHeight="1" x14ac:dyDescent="0.2">
      <c r="A78" s="288" t="s">
        <v>2</v>
      </c>
      <c r="B78" s="291" t="s">
        <v>64</v>
      </c>
      <c r="C78" s="292"/>
      <c r="D78" s="293"/>
      <c r="E78" s="176">
        <v>6441</v>
      </c>
      <c r="F78" s="176"/>
      <c r="G78" s="176">
        <v>67121314</v>
      </c>
      <c r="H78" s="176"/>
      <c r="I78" s="176">
        <v>5650420</v>
      </c>
      <c r="J78" s="177">
        <v>61470894</v>
      </c>
    </row>
    <row r="79" spans="1:10" x14ac:dyDescent="0.2">
      <c r="A79" s="289"/>
      <c r="B79" s="183" t="s">
        <v>79</v>
      </c>
      <c r="C79" s="183" t="s">
        <v>80</v>
      </c>
      <c r="D79" s="183" t="s">
        <v>81</v>
      </c>
      <c r="E79" s="294">
        <v>1</v>
      </c>
      <c r="F79" s="281">
        <v>11920</v>
      </c>
      <c r="G79" s="281">
        <v>11920</v>
      </c>
      <c r="H79" s="281">
        <v>2592</v>
      </c>
      <c r="I79" s="281">
        <v>2592</v>
      </c>
      <c r="J79" s="286">
        <v>9328</v>
      </c>
    </row>
    <row r="80" spans="1:10" x14ac:dyDescent="0.2">
      <c r="A80" s="289"/>
      <c r="B80" s="283" t="s">
        <v>82</v>
      </c>
      <c r="C80" s="183" t="s">
        <v>87</v>
      </c>
      <c r="D80" s="183" t="s">
        <v>106</v>
      </c>
      <c r="E80" s="295"/>
      <c r="F80" s="282"/>
      <c r="G80" s="282"/>
      <c r="H80" s="282"/>
      <c r="I80" s="282"/>
      <c r="J80" s="287"/>
    </row>
    <row r="81" spans="1:10" x14ac:dyDescent="0.2">
      <c r="A81" s="289"/>
      <c r="B81" s="284"/>
      <c r="C81" s="283" t="s">
        <v>92</v>
      </c>
      <c r="D81" s="183" t="s">
        <v>88</v>
      </c>
      <c r="E81" s="175">
        <v>3</v>
      </c>
      <c r="F81" s="176">
        <v>27913</v>
      </c>
      <c r="G81" s="176">
        <v>83739</v>
      </c>
      <c r="H81" s="176">
        <v>1944</v>
      </c>
      <c r="I81" s="176">
        <v>5832</v>
      </c>
      <c r="J81" s="177">
        <v>77907</v>
      </c>
    </row>
    <row r="82" spans="1:10" x14ac:dyDescent="0.2">
      <c r="A82" s="289"/>
      <c r="B82" s="284"/>
      <c r="C82" s="284"/>
      <c r="D82" s="183" t="s">
        <v>90</v>
      </c>
      <c r="E82" s="175">
        <v>78</v>
      </c>
      <c r="F82" s="176">
        <v>7783</v>
      </c>
      <c r="G82" s="176">
        <v>607043</v>
      </c>
      <c r="H82" s="176">
        <v>1944</v>
      </c>
      <c r="I82" s="176">
        <v>151629</v>
      </c>
      <c r="J82" s="177">
        <v>455414</v>
      </c>
    </row>
    <row r="83" spans="1:10" x14ac:dyDescent="0.2">
      <c r="A83" s="289"/>
      <c r="B83" s="285"/>
      <c r="C83" s="285"/>
      <c r="D83" s="183" t="s">
        <v>106</v>
      </c>
      <c r="E83" s="175">
        <v>126</v>
      </c>
      <c r="F83" s="176">
        <v>11271</v>
      </c>
      <c r="G83" s="176">
        <v>1420209</v>
      </c>
      <c r="H83" s="176">
        <v>1944</v>
      </c>
      <c r="I83" s="176">
        <v>244939</v>
      </c>
      <c r="J83" s="177">
        <v>1175270</v>
      </c>
    </row>
    <row r="84" spans="1:10" x14ac:dyDescent="0.2">
      <c r="A84" s="289"/>
      <c r="B84" s="283" t="s">
        <v>98</v>
      </c>
      <c r="C84" s="183" t="s">
        <v>83</v>
      </c>
      <c r="D84" s="183" t="s">
        <v>113</v>
      </c>
      <c r="E84" s="175">
        <v>1</v>
      </c>
      <c r="F84" s="176">
        <v>18277</v>
      </c>
      <c r="G84" s="176">
        <v>18277</v>
      </c>
      <c r="H84" s="175">
        <v>0</v>
      </c>
      <c r="I84" s="175">
        <v>0</v>
      </c>
      <c r="J84" s="177">
        <v>18277</v>
      </c>
    </row>
    <row r="85" spans="1:10" x14ac:dyDescent="0.2">
      <c r="A85" s="289"/>
      <c r="B85" s="284"/>
      <c r="C85" s="283" t="s">
        <v>87</v>
      </c>
      <c r="D85" s="183" t="s">
        <v>102</v>
      </c>
      <c r="E85" s="175">
        <v>43</v>
      </c>
      <c r="F85" s="176">
        <v>7134</v>
      </c>
      <c r="G85" s="176">
        <v>306775</v>
      </c>
      <c r="H85" s="176">
        <v>1483</v>
      </c>
      <c r="I85" s="176">
        <v>63773</v>
      </c>
      <c r="J85" s="177">
        <v>243002</v>
      </c>
    </row>
    <row r="86" spans="1:10" x14ac:dyDescent="0.2">
      <c r="A86" s="289"/>
      <c r="B86" s="284"/>
      <c r="C86" s="284"/>
      <c r="D86" s="183" t="s">
        <v>108</v>
      </c>
      <c r="E86" s="175">
        <v>5</v>
      </c>
      <c r="F86" s="176">
        <v>19760</v>
      </c>
      <c r="G86" s="176">
        <v>98802</v>
      </c>
      <c r="H86" s="176">
        <v>1483</v>
      </c>
      <c r="I86" s="176">
        <v>7415</v>
      </c>
      <c r="J86" s="177">
        <v>91386</v>
      </c>
    </row>
    <row r="87" spans="1:10" x14ac:dyDescent="0.2">
      <c r="A87" s="289"/>
      <c r="B87" s="284"/>
      <c r="C87" s="285"/>
      <c r="D87" s="183" t="s">
        <v>105</v>
      </c>
      <c r="E87" s="175">
        <v>1</v>
      </c>
      <c r="F87" s="176">
        <v>35003</v>
      </c>
      <c r="G87" s="176">
        <v>35003</v>
      </c>
      <c r="H87" s="176">
        <v>1483</v>
      </c>
      <c r="I87" s="176">
        <v>1483</v>
      </c>
      <c r="J87" s="177">
        <v>33520</v>
      </c>
    </row>
    <row r="88" spans="1:10" x14ac:dyDescent="0.2">
      <c r="A88" s="289"/>
      <c r="B88" s="284"/>
      <c r="C88" s="183" t="s">
        <v>91</v>
      </c>
      <c r="D88" s="183" t="s">
        <v>102</v>
      </c>
      <c r="E88" s="175">
        <v>27</v>
      </c>
      <c r="F88" s="176">
        <v>6827</v>
      </c>
      <c r="G88" s="176">
        <v>184326</v>
      </c>
      <c r="H88" s="176">
        <v>1253</v>
      </c>
      <c r="I88" s="176">
        <v>33835</v>
      </c>
      <c r="J88" s="177">
        <v>150491</v>
      </c>
    </row>
    <row r="89" spans="1:10" x14ac:dyDescent="0.2">
      <c r="A89" s="289"/>
      <c r="B89" s="284"/>
      <c r="C89" s="283" t="s">
        <v>92</v>
      </c>
      <c r="D89" s="183" t="s">
        <v>102</v>
      </c>
      <c r="E89" s="176">
        <v>4830</v>
      </c>
      <c r="F89" s="176">
        <v>6486</v>
      </c>
      <c r="G89" s="176">
        <v>31327333</v>
      </c>
      <c r="H89" s="175">
        <v>835</v>
      </c>
      <c r="I89" s="176">
        <v>4032000</v>
      </c>
      <c r="J89" s="177">
        <v>27295333</v>
      </c>
    </row>
    <row r="90" spans="1:10" x14ac:dyDescent="0.2">
      <c r="A90" s="289"/>
      <c r="B90" s="284"/>
      <c r="C90" s="284"/>
      <c r="D90" s="183" t="s">
        <v>108</v>
      </c>
      <c r="E90" s="175">
        <v>816</v>
      </c>
      <c r="F90" s="176">
        <v>19112</v>
      </c>
      <c r="G90" s="176">
        <v>15595455</v>
      </c>
      <c r="H90" s="175">
        <v>835</v>
      </c>
      <c r="I90" s="176">
        <v>681183</v>
      </c>
      <c r="J90" s="177">
        <v>14914272</v>
      </c>
    </row>
    <row r="91" spans="1:10" x14ac:dyDescent="0.2">
      <c r="A91" s="289"/>
      <c r="B91" s="284"/>
      <c r="C91" s="284"/>
      <c r="D91" s="183" t="s">
        <v>105</v>
      </c>
      <c r="E91" s="175">
        <v>507</v>
      </c>
      <c r="F91" s="176">
        <v>34355</v>
      </c>
      <c r="G91" s="176">
        <v>17417777</v>
      </c>
      <c r="H91" s="175">
        <v>835</v>
      </c>
      <c r="I91" s="176">
        <v>423235</v>
      </c>
      <c r="J91" s="177">
        <v>16994542</v>
      </c>
    </row>
    <row r="92" spans="1:10" x14ac:dyDescent="0.2">
      <c r="A92" s="290"/>
      <c r="B92" s="285"/>
      <c r="C92" s="285"/>
      <c r="D92" s="183" t="s">
        <v>107</v>
      </c>
      <c r="E92" s="175">
        <v>3</v>
      </c>
      <c r="F92" s="176">
        <v>4885</v>
      </c>
      <c r="G92" s="176">
        <v>14655</v>
      </c>
      <c r="H92" s="175">
        <v>835</v>
      </c>
      <c r="I92" s="176">
        <v>2504</v>
      </c>
      <c r="J92" s="177">
        <v>12151</v>
      </c>
    </row>
    <row r="93" spans="1:10" ht="15.75" customHeight="1" x14ac:dyDescent="0.2">
      <c r="A93" s="288" t="s">
        <v>3</v>
      </c>
      <c r="B93" s="291" t="s">
        <v>64</v>
      </c>
      <c r="C93" s="292"/>
      <c r="D93" s="293"/>
      <c r="E93" s="175">
        <v>7</v>
      </c>
      <c r="F93" s="176"/>
      <c r="G93" s="176">
        <v>240482</v>
      </c>
      <c r="H93" s="175"/>
      <c r="I93" s="176">
        <v>5843</v>
      </c>
      <c r="J93" s="177">
        <v>234639</v>
      </c>
    </row>
    <row r="94" spans="1:10" x14ac:dyDescent="0.2">
      <c r="A94" s="289"/>
      <c r="B94" s="183" t="s">
        <v>79</v>
      </c>
      <c r="C94" s="183" t="s">
        <v>80</v>
      </c>
      <c r="D94" s="183" t="s">
        <v>81</v>
      </c>
      <c r="E94" s="294">
        <v>7</v>
      </c>
      <c r="F94" s="281">
        <v>34355</v>
      </c>
      <c r="G94" s="281">
        <v>240482</v>
      </c>
      <c r="H94" s="294">
        <v>835</v>
      </c>
      <c r="I94" s="281">
        <v>5843</v>
      </c>
      <c r="J94" s="286">
        <v>234639</v>
      </c>
    </row>
    <row r="95" spans="1:10" x14ac:dyDescent="0.2">
      <c r="A95" s="290"/>
      <c r="B95" s="183" t="s">
        <v>98</v>
      </c>
      <c r="C95" s="183" t="s">
        <v>92</v>
      </c>
      <c r="D95" s="183" t="s">
        <v>105</v>
      </c>
      <c r="E95" s="295"/>
      <c r="F95" s="282"/>
      <c r="G95" s="282"/>
      <c r="H95" s="295"/>
      <c r="I95" s="282"/>
      <c r="J95" s="287"/>
    </row>
    <row r="96" spans="1:10" ht="15.75" customHeight="1" x14ac:dyDescent="0.2">
      <c r="A96" s="288" t="s">
        <v>4</v>
      </c>
      <c r="B96" s="291" t="s">
        <v>64</v>
      </c>
      <c r="C96" s="292"/>
      <c r="D96" s="293"/>
      <c r="E96" s="176">
        <v>7949</v>
      </c>
      <c r="F96" s="176"/>
      <c r="G96" s="176">
        <v>119289883</v>
      </c>
      <c r="H96" s="176"/>
      <c r="I96" s="176">
        <v>10736380</v>
      </c>
      <c r="J96" s="177">
        <v>108553503</v>
      </c>
    </row>
    <row r="97" spans="1:10" x14ac:dyDescent="0.2">
      <c r="A97" s="289"/>
      <c r="B97" s="183" t="s">
        <v>79</v>
      </c>
      <c r="C97" s="183" t="s">
        <v>80</v>
      </c>
      <c r="D97" s="183" t="s">
        <v>81</v>
      </c>
      <c r="E97" s="294">
        <v>1</v>
      </c>
      <c r="F97" s="281">
        <v>27078</v>
      </c>
      <c r="G97" s="281">
        <v>27078</v>
      </c>
      <c r="H97" s="294">
        <v>0</v>
      </c>
      <c r="I97" s="294">
        <v>0</v>
      </c>
      <c r="J97" s="286">
        <v>27078</v>
      </c>
    </row>
    <row r="98" spans="1:10" x14ac:dyDescent="0.2">
      <c r="A98" s="289"/>
      <c r="B98" s="283" t="s">
        <v>82</v>
      </c>
      <c r="C98" s="283" t="s">
        <v>83</v>
      </c>
      <c r="D98" s="183" t="s">
        <v>119</v>
      </c>
      <c r="E98" s="295"/>
      <c r="F98" s="282"/>
      <c r="G98" s="282"/>
      <c r="H98" s="295"/>
      <c r="I98" s="295"/>
      <c r="J98" s="287"/>
    </row>
    <row r="99" spans="1:10" x14ac:dyDescent="0.2">
      <c r="A99" s="289"/>
      <c r="B99" s="284"/>
      <c r="C99" s="284"/>
      <c r="D99" s="183" t="s">
        <v>86</v>
      </c>
      <c r="E99" s="175">
        <v>28</v>
      </c>
      <c r="F99" s="176">
        <v>6948</v>
      </c>
      <c r="G99" s="176">
        <v>194539</v>
      </c>
      <c r="H99" s="175">
        <v>0</v>
      </c>
      <c r="I99" s="175">
        <v>0</v>
      </c>
      <c r="J99" s="177">
        <v>194539</v>
      </c>
    </row>
    <row r="100" spans="1:10" x14ac:dyDescent="0.2">
      <c r="A100" s="289"/>
      <c r="B100" s="284"/>
      <c r="C100" s="285"/>
      <c r="D100" s="183" t="s">
        <v>100</v>
      </c>
      <c r="E100" s="175">
        <v>1</v>
      </c>
      <c r="F100" s="176">
        <v>10437</v>
      </c>
      <c r="G100" s="176">
        <v>10437</v>
      </c>
      <c r="H100" s="175">
        <v>0</v>
      </c>
      <c r="I100" s="175">
        <v>0</v>
      </c>
      <c r="J100" s="177">
        <v>10437</v>
      </c>
    </row>
    <row r="101" spans="1:10" ht="15.75" customHeight="1" x14ac:dyDescent="0.2">
      <c r="A101" s="289"/>
      <c r="B101" s="284"/>
      <c r="C101" s="283" t="s">
        <v>87</v>
      </c>
      <c r="D101" s="183" t="s">
        <v>90</v>
      </c>
      <c r="E101" s="175">
        <v>40</v>
      </c>
      <c r="F101" s="176">
        <v>8431</v>
      </c>
      <c r="G101" s="176">
        <v>337237</v>
      </c>
      <c r="H101" s="176">
        <v>2592</v>
      </c>
      <c r="I101" s="176">
        <v>103691</v>
      </c>
      <c r="J101" s="177">
        <v>233546</v>
      </c>
    </row>
    <row r="102" spans="1:10" x14ac:dyDescent="0.2">
      <c r="A102" s="289"/>
      <c r="B102" s="284"/>
      <c r="C102" s="285"/>
      <c r="D102" s="183" t="s">
        <v>106</v>
      </c>
      <c r="E102" s="175">
        <v>2</v>
      </c>
      <c r="F102" s="176">
        <v>11920</v>
      </c>
      <c r="G102" s="176">
        <v>23840</v>
      </c>
      <c r="H102" s="176">
        <v>2592</v>
      </c>
      <c r="I102" s="176">
        <v>5185</v>
      </c>
      <c r="J102" s="177">
        <v>18655</v>
      </c>
    </row>
    <row r="103" spans="1:10" x14ac:dyDescent="0.2">
      <c r="A103" s="289"/>
      <c r="B103" s="284"/>
      <c r="C103" s="183" t="s">
        <v>91</v>
      </c>
      <c r="D103" s="183" t="s">
        <v>90</v>
      </c>
      <c r="E103" s="175">
        <v>16</v>
      </c>
      <c r="F103" s="176">
        <v>7783</v>
      </c>
      <c r="G103" s="176">
        <v>124522</v>
      </c>
      <c r="H103" s="176">
        <v>2362</v>
      </c>
      <c r="I103" s="176">
        <v>37797</v>
      </c>
      <c r="J103" s="177">
        <v>86725</v>
      </c>
    </row>
    <row r="104" spans="1:10" x14ac:dyDescent="0.2">
      <c r="A104" s="289"/>
      <c r="B104" s="284"/>
      <c r="C104" s="283" t="s">
        <v>92</v>
      </c>
      <c r="D104" s="183" t="s">
        <v>88</v>
      </c>
      <c r="E104" s="175">
        <v>339</v>
      </c>
      <c r="F104" s="176">
        <v>27913</v>
      </c>
      <c r="G104" s="176">
        <v>9462522</v>
      </c>
      <c r="H104" s="176">
        <v>1944</v>
      </c>
      <c r="I104" s="176">
        <v>659003</v>
      </c>
      <c r="J104" s="177">
        <v>8803519</v>
      </c>
    </row>
    <row r="105" spans="1:10" x14ac:dyDescent="0.2">
      <c r="A105" s="289"/>
      <c r="B105" s="284"/>
      <c r="C105" s="284"/>
      <c r="D105" s="183" t="s">
        <v>94</v>
      </c>
      <c r="E105" s="175">
        <v>1</v>
      </c>
      <c r="F105" s="176">
        <v>21026</v>
      </c>
      <c r="G105" s="176">
        <v>21026</v>
      </c>
      <c r="H105" s="176">
        <v>1944</v>
      </c>
      <c r="I105" s="176">
        <v>1944</v>
      </c>
      <c r="J105" s="177">
        <v>19082</v>
      </c>
    </row>
    <row r="106" spans="1:10" x14ac:dyDescent="0.2">
      <c r="A106" s="289"/>
      <c r="B106" s="284"/>
      <c r="C106" s="284"/>
      <c r="D106" s="183" t="s">
        <v>90</v>
      </c>
      <c r="E106" s="176">
        <v>2186</v>
      </c>
      <c r="F106" s="176">
        <v>7783</v>
      </c>
      <c r="G106" s="176">
        <v>17012783</v>
      </c>
      <c r="H106" s="176">
        <v>1944</v>
      </c>
      <c r="I106" s="176">
        <v>4249500</v>
      </c>
      <c r="J106" s="177">
        <v>12763283</v>
      </c>
    </row>
    <row r="107" spans="1:10" x14ac:dyDescent="0.2">
      <c r="A107" s="289"/>
      <c r="B107" s="285"/>
      <c r="C107" s="285"/>
      <c r="D107" s="183" t="s">
        <v>106</v>
      </c>
      <c r="E107" s="176">
        <v>1085</v>
      </c>
      <c r="F107" s="176">
        <v>11271</v>
      </c>
      <c r="G107" s="176">
        <v>12229575</v>
      </c>
      <c r="H107" s="176">
        <v>1944</v>
      </c>
      <c r="I107" s="176">
        <v>2109198</v>
      </c>
      <c r="J107" s="177">
        <v>10120377</v>
      </c>
    </row>
    <row r="108" spans="1:10" x14ac:dyDescent="0.2">
      <c r="A108" s="289"/>
      <c r="B108" s="283" t="s">
        <v>98</v>
      </c>
      <c r="C108" s="283" t="s">
        <v>83</v>
      </c>
      <c r="D108" s="183" t="s">
        <v>113</v>
      </c>
      <c r="E108" s="175">
        <v>1</v>
      </c>
      <c r="F108" s="176">
        <v>18277</v>
      </c>
      <c r="G108" s="176">
        <v>18277</v>
      </c>
      <c r="H108" s="175">
        <v>0</v>
      </c>
      <c r="I108" s="175">
        <v>0</v>
      </c>
      <c r="J108" s="177">
        <v>18277</v>
      </c>
    </row>
    <row r="109" spans="1:10" x14ac:dyDescent="0.2">
      <c r="A109" s="289"/>
      <c r="B109" s="284"/>
      <c r="C109" s="284"/>
      <c r="D109" s="183" t="s">
        <v>99</v>
      </c>
      <c r="E109" s="175">
        <v>1</v>
      </c>
      <c r="F109" s="176">
        <v>33520</v>
      </c>
      <c r="G109" s="176">
        <v>33520</v>
      </c>
      <c r="H109" s="175">
        <v>0</v>
      </c>
      <c r="I109" s="175">
        <v>0</v>
      </c>
      <c r="J109" s="177">
        <v>33520</v>
      </c>
    </row>
    <row r="110" spans="1:10" x14ac:dyDescent="0.2">
      <c r="A110" s="289"/>
      <c r="B110" s="284"/>
      <c r="C110" s="285"/>
      <c r="D110" s="183" t="s">
        <v>233</v>
      </c>
      <c r="E110" s="175">
        <v>1</v>
      </c>
      <c r="F110" s="176">
        <v>5807</v>
      </c>
      <c r="G110" s="176">
        <v>5807</v>
      </c>
      <c r="H110" s="175">
        <v>0</v>
      </c>
      <c r="I110" s="175">
        <v>0</v>
      </c>
      <c r="J110" s="177">
        <v>5807</v>
      </c>
    </row>
    <row r="111" spans="1:10" x14ac:dyDescent="0.2">
      <c r="A111" s="289"/>
      <c r="B111" s="284"/>
      <c r="C111" s="283" t="s">
        <v>87</v>
      </c>
      <c r="D111" s="183" t="s">
        <v>108</v>
      </c>
      <c r="E111" s="175">
        <v>15</v>
      </c>
      <c r="F111" s="176">
        <v>19760</v>
      </c>
      <c r="G111" s="176">
        <v>296406</v>
      </c>
      <c r="H111" s="176">
        <v>1483</v>
      </c>
      <c r="I111" s="176">
        <v>22246</v>
      </c>
      <c r="J111" s="177">
        <v>274159</v>
      </c>
    </row>
    <row r="112" spans="1:10" x14ac:dyDescent="0.2">
      <c r="A112" s="289"/>
      <c r="B112" s="284"/>
      <c r="C112" s="284"/>
      <c r="D112" s="183" t="s">
        <v>109</v>
      </c>
      <c r="E112" s="175">
        <v>1</v>
      </c>
      <c r="F112" s="176">
        <v>12906</v>
      </c>
      <c r="G112" s="176">
        <v>12906</v>
      </c>
      <c r="H112" s="176">
        <v>1483</v>
      </c>
      <c r="I112" s="176">
        <v>1483</v>
      </c>
      <c r="J112" s="177">
        <v>11423</v>
      </c>
    </row>
    <row r="113" spans="1:10" x14ac:dyDescent="0.2">
      <c r="A113" s="289"/>
      <c r="B113" s="284"/>
      <c r="C113" s="284"/>
      <c r="D113" s="183" t="s">
        <v>105</v>
      </c>
      <c r="E113" s="175">
        <v>6</v>
      </c>
      <c r="F113" s="176">
        <v>35003</v>
      </c>
      <c r="G113" s="176">
        <v>210017</v>
      </c>
      <c r="H113" s="176">
        <v>1483</v>
      </c>
      <c r="I113" s="176">
        <v>8899</v>
      </c>
      <c r="J113" s="177">
        <v>201119</v>
      </c>
    </row>
    <row r="114" spans="1:10" x14ac:dyDescent="0.2">
      <c r="A114" s="289"/>
      <c r="B114" s="284"/>
      <c r="C114" s="285"/>
      <c r="D114" s="183" t="s">
        <v>107</v>
      </c>
      <c r="E114" s="175">
        <v>11</v>
      </c>
      <c r="F114" s="176">
        <v>5533</v>
      </c>
      <c r="G114" s="176">
        <v>60867</v>
      </c>
      <c r="H114" s="176">
        <v>1483</v>
      </c>
      <c r="I114" s="176">
        <v>16314</v>
      </c>
      <c r="J114" s="177">
        <v>44553</v>
      </c>
    </row>
    <row r="115" spans="1:10" x14ac:dyDescent="0.2">
      <c r="A115" s="289"/>
      <c r="B115" s="284"/>
      <c r="C115" s="283" t="s">
        <v>91</v>
      </c>
      <c r="D115" s="183" t="s">
        <v>108</v>
      </c>
      <c r="E115" s="175">
        <v>4</v>
      </c>
      <c r="F115" s="176">
        <v>19112</v>
      </c>
      <c r="G115" s="176">
        <v>76448</v>
      </c>
      <c r="H115" s="176">
        <v>1253</v>
      </c>
      <c r="I115" s="176">
        <v>5013</v>
      </c>
      <c r="J115" s="177">
        <v>71436</v>
      </c>
    </row>
    <row r="116" spans="1:10" x14ac:dyDescent="0.2">
      <c r="A116" s="289"/>
      <c r="B116" s="284"/>
      <c r="C116" s="285"/>
      <c r="D116" s="183" t="s">
        <v>235</v>
      </c>
      <c r="E116" s="175">
        <v>4</v>
      </c>
      <c r="F116" s="176">
        <v>6642</v>
      </c>
      <c r="G116" s="176">
        <v>26566</v>
      </c>
      <c r="H116" s="176">
        <v>1253</v>
      </c>
      <c r="I116" s="176">
        <v>5013</v>
      </c>
      <c r="J116" s="177">
        <v>21554</v>
      </c>
    </row>
    <row r="117" spans="1:10" x14ac:dyDescent="0.2">
      <c r="A117" s="289"/>
      <c r="B117" s="284"/>
      <c r="C117" s="283" t="s">
        <v>92</v>
      </c>
      <c r="D117" s="183" t="s">
        <v>114</v>
      </c>
      <c r="E117" s="175">
        <v>154</v>
      </c>
      <c r="F117" s="176">
        <v>31449</v>
      </c>
      <c r="G117" s="176">
        <v>4843188</v>
      </c>
      <c r="H117" s="175">
        <v>835</v>
      </c>
      <c r="I117" s="176">
        <v>128557</v>
      </c>
      <c r="J117" s="177">
        <v>4714632</v>
      </c>
    </row>
    <row r="118" spans="1:10" x14ac:dyDescent="0.2">
      <c r="A118" s="289"/>
      <c r="B118" s="284"/>
      <c r="C118" s="284"/>
      <c r="D118" s="183" t="s">
        <v>108</v>
      </c>
      <c r="E118" s="176">
        <v>3048</v>
      </c>
      <c r="F118" s="176">
        <v>19112</v>
      </c>
      <c r="G118" s="176">
        <v>58253612</v>
      </c>
      <c r="H118" s="175">
        <v>835</v>
      </c>
      <c r="I118" s="176">
        <v>2544417</v>
      </c>
      <c r="J118" s="177">
        <v>55709194</v>
      </c>
    </row>
    <row r="119" spans="1:10" x14ac:dyDescent="0.2">
      <c r="A119" s="289"/>
      <c r="B119" s="284"/>
      <c r="C119" s="284"/>
      <c r="D119" s="183" t="s">
        <v>109</v>
      </c>
      <c r="E119" s="175">
        <v>100</v>
      </c>
      <c r="F119" s="176">
        <v>12258</v>
      </c>
      <c r="G119" s="176">
        <v>1225797</v>
      </c>
      <c r="H119" s="175">
        <v>835</v>
      </c>
      <c r="I119" s="176">
        <v>83478</v>
      </c>
      <c r="J119" s="177">
        <v>1142319</v>
      </c>
    </row>
    <row r="120" spans="1:10" x14ac:dyDescent="0.2">
      <c r="A120" s="289"/>
      <c r="B120" s="284"/>
      <c r="C120" s="284"/>
      <c r="D120" s="183" t="s">
        <v>105</v>
      </c>
      <c r="E120" s="175">
        <v>346</v>
      </c>
      <c r="F120" s="176">
        <v>34355</v>
      </c>
      <c r="G120" s="176">
        <v>11886688</v>
      </c>
      <c r="H120" s="175">
        <v>835</v>
      </c>
      <c r="I120" s="176">
        <v>288835</v>
      </c>
      <c r="J120" s="177">
        <v>11597853</v>
      </c>
    </row>
    <row r="121" spans="1:10" x14ac:dyDescent="0.2">
      <c r="A121" s="289"/>
      <c r="B121" s="284"/>
      <c r="C121" s="284"/>
      <c r="D121" s="183" t="s">
        <v>107</v>
      </c>
      <c r="E121" s="175">
        <v>461</v>
      </c>
      <c r="F121" s="176">
        <v>4885</v>
      </c>
      <c r="G121" s="176">
        <v>2251996</v>
      </c>
      <c r="H121" s="175">
        <v>835</v>
      </c>
      <c r="I121" s="176">
        <v>384835</v>
      </c>
      <c r="J121" s="177">
        <v>1867161</v>
      </c>
    </row>
    <row r="122" spans="1:10" x14ac:dyDescent="0.2">
      <c r="A122" s="290"/>
      <c r="B122" s="285"/>
      <c r="C122" s="285"/>
      <c r="D122" s="183" t="s">
        <v>235</v>
      </c>
      <c r="E122" s="175">
        <v>97</v>
      </c>
      <c r="F122" s="176">
        <v>6642</v>
      </c>
      <c r="G122" s="176">
        <v>644230</v>
      </c>
      <c r="H122" s="175">
        <v>835</v>
      </c>
      <c r="I122" s="176">
        <v>80974</v>
      </c>
      <c r="J122" s="177">
        <v>563256</v>
      </c>
    </row>
    <row r="123" spans="1:10" ht="15.75" customHeight="1" x14ac:dyDescent="0.2">
      <c r="A123" s="288" t="s">
        <v>5</v>
      </c>
      <c r="B123" s="291" t="s">
        <v>64</v>
      </c>
      <c r="C123" s="292"/>
      <c r="D123" s="293"/>
      <c r="E123" s="176">
        <v>25325</v>
      </c>
      <c r="F123" s="176"/>
      <c r="G123" s="176">
        <v>373872615</v>
      </c>
      <c r="H123" s="176"/>
      <c r="I123" s="176">
        <v>102434635</v>
      </c>
      <c r="J123" s="177">
        <v>271437980</v>
      </c>
    </row>
    <row r="124" spans="1:10" x14ac:dyDescent="0.2">
      <c r="A124" s="289"/>
      <c r="B124" s="183" t="s">
        <v>79</v>
      </c>
      <c r="C124" s="183" t="s">
        <v>80</v>
      </c>
      <c r="D124" s="183" t="s">
        <v>81</v>
      </c>
      <c r="E124" s="294">
        <v>3</v>
      </c>
      <c r="F124" s="281">
        <v>6948</v>
      </c>
      <c r="G124" s="281">
        <v>20843</v>
      </c>
      <c r="H124" s="294">
        <v>0</v>
      </c>
      <c r="I124" s="294">
        <v>0</v>
      </c>
      <c r="J124" s="286">
        <v>20843</v>
      </c>
    </row>
    <row r="125" spans="1:10" x14ac:dyDescent="0.2">
      <c r="A125" s="289"/>
      <c r="B125" s="283" t="s">
        <v>82</v>
      </c>
      <c r="C125" s="183" t="s">
        <v>83</v>
      </c>
      <c r="D125" s="183" t="s">
        <v>86</v>
      </c>
      <c r="E125" s="295"/>
      <c r="F125" s="282"/>
      <c r="G125" s="282"/>
      <c r="H125" s="295"/>
      <c r="I125" s="295"/>
      <c r="J125" s="287"/>
    </row>
    <row r="126" spans="1:10" x14ac:dyDescent="0.2">
      <c r="A126" s="289"/>
      <c r="B126" s="284"/>
      <c r="C126" s="183" t="s">
        <v>87</v>
      </c>
      <c r="D126" s="183" t="s">
        <v>90</v>
      </c>
      <c r="E126" s="175">
        <v>2</v>
      </c>
      <c r="F126" s="176">
        <v>8431</v>
      </c>
      <c r="G126" s="176">
        <v>16862</v>
      </c>
      <c r="H126" s="176">
        <v>2592</v>
      </c>
      <c r="I126" s="176">
        <v>5185</v>
      </c>
      <c r="J126" s="177">
        <v>11677</v>
      </c>
    </row>
    <row r="127" spans="1:10" x14ac:dyDescent="0.2">
      <c r="A127" s="289"/>
      <c r="B127" s="284"/>
      <c r="C127" s="283" t="s">
        <v>92</v>
      </c>
      <c r="D127" s="183" t="s">
        <v>88</v>
      </c>
      <c r="E127" s="175">
        <v>242</v>
      </c>
      <c r="F127" s="176">
        <v>27913</v>
      </c>
      <c r="G127" s="176">
        <v>6754957</v>
      </c>
      <c r="H127" s="176">
        <v>1944</v>
      </c>
      <c r="I127" s="176">
        <v>470439</v>
      </c>
      <c r="J127" s="177">
        <v>6284518</v>
      </c>
    </row>
    <row r="128" spans="1:10" x14ac:dyDescent="0.2">
      <c r="A128" s="289"/>
      <c r="B128" s="285"/>
      <c r="C128" s="285"/>
      <c r="D128" s="183" t="s">
        <v>90</v>
      </c>
      <c r="E128" s="176">
        <v>2181</v>
      </c>
      <c r="F128" s="176">
        <v>7783</v>
      </c>
      <c r="G128" s="176">
        <v>16973870</v>
      </c>
      <c r="H128" s="176">
        <v>1944</v>
      </c>
      <c r="I128" s="176">
        <v>4239780</v>
      </c>
      <c r="J128" s="177">
        <v>12734090</v>
      </c>
    </row>
    <row r="129" spans="1:10" ht="15.75" customHeight="1" x14ac:dyDescent="0.2">
      <c r="A129" s="289"/>
      <c r="B129" s="283" t="s">
        <v>111</v>
      </c>
      <c r="C129" s="283" t="s">
        <v>87</v>
      </c>
      <c r="D129" s="183" t="s">
        <v>115</v>
      </c>
      <c r="E129" s="175">
        <v>325</v>
      </c>
      <c r="F129" s="176">
        <v>12182</v>
      </c>
      <c r="G129" s="176">
        <v>3959010</v>
      </c>
      <c r="H129" s="176">
        <v>5388</v>
      </c>
      <c r="I129" s="176">
        <v>1751025</v>
      </c>
      <c r="J129" s="177">
        <v>2207985</v>
      </c>
    </row>
    <row r="130" spans="1:10" x14ac:dyDescent="0.2">
      <c r="A130" s="289"/>
      <c r="B130" s="284"/>
      <c r="C130" s="285"/>
      <c r="D130" s="183" t="s">
        <v>116</v>
      </c>
      <c r="E130" s="175">
        <v>1</v>
      </c>
      <c r="F130" s="175">
        <v>0</v>
      </c>
      <c r="G130" s="175">
        <v>0</v>
      </c>
      <c r="H130" s="175">
        <v>0</v>
      </c>
      <c r="I130" s="175">
        <v>0</v>
      </c>
      <c r="J130" s="178">
        <v>0</v>
      </c>
    </row>
    <row r="131" spans="1:10" x14ac:dyDescent="0.2">
      <c r="A131" s="289"/>
      <c r="B131" s="284"/>
      <c r="C131" s="283" t="s">
        <v>92</v>
      </c>
      <c r="D131" s="183" t="s">
        <v>131</v>
      </c>
      <c r="E131" s="175">
        <v>1</v>
      </c>
      <c r="F131" s="176">
        <v>32954</v>
      </c>
      <c r="G131" s="176">
        <v>32954</v>
      </c>
      <c r="H131" s="176">
        <v>26161</v>
      </c>
      <c r="I131" s="176">
        <v>26161</v>
      </c>
      <c r="J131" s="177">
        <v>6794</v>
      </c>
    </row>
    <row r="132" spans="1:10" x14ac:dyDescent="0.2">
      <c r="A132" s="289"/>
      <c r="B132" s="284"/>
      <c r="C132" s="284"/>
      <c r="D132" s="183" t="s">
        <v>132</v>
      </c>
      <c r="E132" s="175">
        <v>2</v>
      </c>
      <c r="F132" s="176">
        <v>15738</v>
      </c>
      <c r="G132" s="176">
        <v>31476</v>
      </c>
      <c r="H132" s="176">
        <v>8944</v>
      </c>
      <c r="I132" s="176">
        <v>17889</v>
      </c>
      <c r="J132" s="177">
        <v>13588</v>
      </c>
    </row>
    <row r="133" spans="1:10" x14ac:dyDescent="0.2">
      <c r="A133" s="289"/>
      <c r="B133" s="284"/>
      <c r="C133" s="284"/>
      <c r="D133" s="183" t="s">
        <v>115</v>
      </c>
      <c r="E133" s="176">
        <v>16928</v>
      </c>
      <c r="F133" s="176">
        <v>12182</v>
      </c>
      <c r="G133" s="176">
        <v>206209606</v>
      </c>
      <c r="H133" s="176">
        <v>5388</v>
      </c>
      <c r="I133" s="176">
        <v>91204159</v>
      </c>
      <c r="J133" s="177">
        <v>115005446</v>
      </c>
    </row>
    <row r="134" spans="1:10" x14ac:dyDescent="0.2">
      <c r="A134" s="289"/>
      <c r="B134" s="284"/>
      <c r="C134" s="284"/>
      <c r="D134" s="183" t="s">
        <v>116</v>
      </c>
      <c r="E134" s="175">
        <v>7</v>
      </c>
      <c r="F134" s="175">
        <v>0</v>
      </c>
      <c r="G134" s="175">
        <v>0</v>
      </c>
      <c r="H134" s="175">
        <v>0</v>
      </c>
      <c r="I134" s="175">
        <v>0</v>
      </c>
      <c r="J134" s="178">
        <v>0</v>
      </c>
    </row>
    <row r="135" spans="1:10" x14ac:dyDescent="0.2">
      <c r="A135" s="289"/>
      <c r="B135" s="284"/>
      <c r="C135" s="284"/>
      <c r="D135" s="183" t="s">
        <v>103</v>
      </c>
      <c r="E135" s="175">
        <v>9</v>
      </c>
      <c r="F135" s="176">
        <v>8603</v>
      </c>
      <c r="G135" s="176">
        <v>77426</v>
      </c>
      <c r="H135" s="176">
        <v>1809</v>
      </c>
      <c r="I135" s="176">
        <v>16282</v>
      </c>
      <c r="J135" s="177">
        <v>61144</v>
      </c>
    </row>
    <row r="136" spans="1:10" x14ac:dyDescent="0.2">
      <c r="A136" s="289"/>
      <c r="B136" s="284"/>
      <c r="C136" s="284"/>
      <c r="D136" s="183" t="s">
        <v>112</v>
      </c>
      <c r="E136" s="175">
        <v>29</v>
      </c>
      <c r="F136" s="176">
        <v>7768</v>
      </c>
      <c r="G136" s="176">
        <v>225275</v>
      </c>
      <c r="H136" s="175">
        <v>974</v>
      </c>
      <c r="I136" s="176">
        <v>28255</v>
      </c>
      <c r="J136" s="177">
        <v>197020</v>
      </c>
    </row>
    <row r="137" spans="1:10" x14ac:dyDescent="0.2">
      <c r="A137" s="289"/>
      <c r="B137" s="285"/>
      <c r="C137" s="285"/>
      <c r="D137" s="183" t="s">
        <v>129</v>
      </c>
      <c r="E137" s="175">
        <v>1</v>
      </c>
      <c r="F137" s="176">
        <v>8875</v>
      </c>
      <c r="G137" s="176">
        <v>8875</v>
      </c>
      <c r="H137" s="176">
        <v>2082</v>
      </c>
      <c r="I137" s="176">
        <v>2082</v>
      </c>
      <c r="J137" s="177">
        <v>6794</v>
      </c>
    </row>
    <row r="138" spans="1:10" x14ac:dyDescent="0.2">
      <c r="A138" s="289"/>
      <c r="B138" s="283" t="s">
        <v>98</v>
      </c>
      <c r="C138" s="283" t="s">
        <v>83</v>
      </c>
      <c r="D138" s="183" t="s">
        <v>113</v>
      </c>
      <c r="E138" s="175">
        <v>1</v>
      </c>
      <c r="F138" s="176">
        <v>18277</v>
      </c>
      <c r="G138" s="176">
        <v>18277</v>
      </c>
      <c r="H138" s="175">
        <v>0</v>
      </c>
      <c r="I138" s="175">
        <v>0</v>
      </c>
      <c r="J138" s="177">
        <v>18277</v>
      </c>
    </row>
    <row r="139" spans="1:10" x14ac:dyDescent="0.2">
      <c r="A139" s="289"/>
      <c r="B139" s="284"/>
      <c r="C139" s="284"/>
      <c r="D139" s="183" t="s">
        <v>122</v>
      </c>
      <c r="E139" s="175">
        <v>1</v>
      </c>
      <c r="F139" s="176">
        <v>2742</v>
      </c>
      <c r="G139" s="176">
        <v>2742</v>
      </c>
      <c r="H139" s="175">
        <v>0</v>
      </c>
      <c r="I139" s="175">
        <v>0</v>
      </c>
      <c r="J139" s="177">
        <v>2742</v>
      </c>
    </row>
    <row r="140" spans="1:10" x14ac:dyDescent="0.2">
      <c r="A140" s="289"/>
      <c r="B140" s="284"/>
      <c r="C140" s="285"/>
      <c r="D140" s="183" t="s">
        <v>99</v>
      </c>
      <c r="E140" s="175">
        <v>3</v>
      </c>
      <c r="F140" s="176">
        <v>33520</v>
      </c>
      <c r="G140" s="176">
        <v>100559</v>
      </c>
      <c r="H140" s="175">
        <v>0</v>
      </c>
      <c r="I140" s="175">
        <v>0</v>
      </c>
      <c r="J140" s="177">
        <v>100559</v>
      </c>
    </row>
    <row r="141" spans="1:10" x14ac:dyDescent="0.2">
      <c r="A141" s="289"/>
      <c r="B141" s="284"/>
      <c r="C141" s="283" t="s">
        <v>87</v>
      </c>
      <c r="D141" s="183" t="s">
        <v>108</v>
      </c>
      <c r="E141" s="175">
        <v>1</v>
      </c>
      <c r="F141" s="176">
        <v>19760</v>
      </c>
      <c r="G141" s="176">
        <v>19760</v>
      </c>
      <c r="H141" s="176">
        <v>1483</v>
      </c>
      <c r="I141" s="176">
        <v>1483</v>
      </c>
      <c r="J141" s="177">
        <v>18277</v>
      </c>
    </row>
    <row r="142" spans="1:10" x14ac:dyDescent="0.2">
      <c r="A142" s="289"/>
      <c r="B142" s="284"/>
      <c r="C142" s="284"/>
      <c r="D142" s="183" t="s">
        <v>105</v>
      </c>
      <c r="E142" s="175">
        <v>3</v>
      </c>
      <c r="F142" s="176">
        <v>35003</v>
      </c>
      <c r="G142" s="176">
        <v>105009</v>
      </c>
      <c r="H142" s="176">
        <v>1483</v>
      </c>
      <c r="I142" s="176">
        <v>4449</v>
      </c>
      <c r="J142" s="177">
        <v>100559</v>
      </c>
    </row>
    <row r="143" spans="1:10" x14ac:dyDescent="0.2">
      <c r="A143" s="289"/>
      <c r="B143" s="284"/>
      <c r="C143" s="285"/>
      <c r="D143" s="183" t="s">
        <v>107</v>
      </c>
      <c r="E143" s="175">
        <v>8</v>
      </c>
      <c r="F143" s="176">
        <v>5533</v>
      </c>
      <c r="G143" s="176">
        <v>44267</v>
      </c>
      <c r="H143" s="176">
        <v>1483</v>
      </c>
      <c r="I143" s="176">
        <v>11865</v>
      </c>
      <c r="J143" s="177">
        <v>32402</v>
      </c>
    </row>
    <row r="144" spans="1:10" x14ac:dyDescent="0.2">
      <c r="A144" s="289"/>
      <c r="B144" s="284"/>
      <c r="C144" s="283" t="s">
        <v>92</v>
      </c>
      <c r="D144" s="183" t="s">
        <v>114</v>
      </c>
      <c r="E144" s="175">
        <v>165</v>
      </c>
      <c r="F144" s="176">
        <v>31449</v>
      </c>
      <c r="G144" s="176">
        <v>5189130</v>
      </c>
      <c r="H144" s="175">
        <v>835</v>
      </c>
      <c r="I144" s="176">
        <v>137739</v>
      </c>
      <c r="J144" s="177">
        <v>5051391</v>
      </c>
    </row>
    <row r="145" spans="1:10" x14ac:dyDescent="0.2">
      <c r="A145" s="289"/>
      <c r="B145" s="284"/>
      <c r="C145" s="284"/>
      <c r="D145" s="183" t="s">
        <v>108</v>
      </c>
      <c r="E145" s="176">
        <v>1690</v>
      </c>
      <c r="F145" s="176">
        <v>19112</v>
      </c>
      <c r="G145" s="176">
        <v>32299411</v>
      </c>
      <c r="H145" s="175">
        <v>835</v>
      </c>
      <c r="I145" s="176">
        <v>1410783</v>
      </c>
      <c r="J145" s="177">
        <v>30888628</v>
      </c>
    </row>
    <row r="146" spans="1:10" x14ac:dyDescent="0.2">
      <c r="A146" s="289"/>
      <c r="B146" s="284"/>
      <c r="C146" s="284"/>
      <c r="D146" s="183" t="s">
        <v>109</v>
      </c>
      <c r="E146" s="175">
        <v>76</v>
      </c>
      <c r="F146" s="176">
        <v>12258</v>
      </c>
      <c r="G146" s="176">
        <v>931606</v>
      </c>
      <c r="H146" s="175">
        <v>835</v>
      </c>
      <c r="I146" s="176">
        <v>63443</v>
      </c>
      <c r="J146" s="177">
        <v>868162</v>
      </c>
    </row>
    <row r="147" spans="1:10" x14ac:dyDescent="0.2">
      <c r="A147" s="289"/>
      <c r="B147" s="284"/>
      <c r="C147" s="284"/>
      <c r="D147" s="183" t="s">
        <v>118</v>
      </c>
      <c r="E147" s="175">
        <v>73</v>
      </c>
      <c r="F147" s="176">
        <v>3577</v>
      </c>
      <c r="G147" s="176">
        <v>261107</v>
      </c>
      <c r="H147" s="175">
        <v>835</v>
      </c>
      <c r="I147" s="176">
        <v>60939</v>
      </c>
      <c r="J147" s="177">
        <v>200168</v>
      </c>
    </row>
    <row r="148" spans="1:10" x14ac:dyDescent="0.2">
      <c r="A148" s="289"/>
      <c r="B148" s="284"/>
      <c r="C148" s="284"/>
      <c r="D148" s="183" t="s">
        <v>105</v>
      </c>
      <c r="E148" s="176">
        <v>2821</v>
      </c>
      <c r="F148" s="176">
        <v>34355</v>
      </c>
      <c r="G148" s="176">
        <v>96914297</v>
      </c>
      <c r="H148" s="175">
        <v>835</v>
      </c>
      <c r="I148" s="176">
        <v>2354922</v>
      </c>
      <c r="J148" s="177">
        <v>94559375</v>
      </c>
    </row>
    <row r="149" spans="1:10" x14ac:dyDescent="0.2">
      <c r="A149" s="289"/>
      <c r="B149" s="284"/>
      <c r="C149" s="284"/>
      <c r="D149" s="183" t="s">
        <v>107</v>
      </c>
      <c r="E149" s="175">
        <v>751</v>
      </c>
      <c r="F149" s="176">
        <v>4885</v>
      </c>
      <c r="G149" s="176">
        <v>3668653</v>
      </c>
      <c r="H149" s="175">
        <v>835</v>
      </c>
      <c r="I149" s="176">
        <v>626922</v>
      </c>
      <c r="J149" s="177">
        <v>3041731</v>
      </c>
    </row>
    <row r="150" spans="1:10" x14ac:dyDescent="0.2">
      <c r="A150" s="290"/>
      <c r="B150" s="285"/>
      <c r="C150" s="285"/>
      <c r="D150" s="183" t="s">
        <v>235</v>
      </c>
      <c r="E150" s="175">
        <v>1</v>
      </c>
      <c r="F150" s="176">
        <v>6642</v>
      </c>
      <c r="G150" s="176">
        <v>6642</v>
      </c>
      <c r="H150" s="175">
        <v>835</v>
      </c>
      <c r="I150" s="175">
        <v>835</v>
      </c>
      <c r="J150" s="177">
        <v>5807</v>
      </c>
    </row>
    <row r="151" spans="1:10" ht="15.75" customHeight="1" x14ac:dyDescent="0.2">
      <c r="A151" s="288" t="s">
        <v>6</v>
      </c>
      <c r="B151" s="291" t="s">
        <v>64</v>
      </c>
      <c r="C151" s="292"/>
      <c r="D151" s="293"/>
      <c r="E151" s="176">
        <v>36381</v>
      </c>
      <c r="F151" s="176"/>
      <c r="G151" s="176">
        <v>502344450</v>
      </c>
      <c r="H151" s="176"/>
      <c r="I151" s="176">
        <v>65401415</v>
      </c>
      <c r="J151" s="177">
        <v>436943035</v>
      </c>
    </row>
    <row r="152" spans="1:10" x14ac:dyDescent="0.2">
      <c r="A152" s="289"/>
      <c r="B152" s="183" t="s">
        <v>79</v>
      </c>
      <c r="C152" s="183" t="s">
        <v>80</v>
      </c>
      <c r="D152" s="183" t="s">
        <v>81</v>
      </c>
      <c r="E152" s="294">
        <v>2</v>
      </c>
      <c r="F152" s="281">
        <v>30014</v>
      </c>
      <c r="G152" s="281">
        <v>60027</v>
      </c>
      <c r="H152" s="294">
        <v>0</v>
      </c>
      <c r="I152" s="294">
        <v>0</v>
      </c>
      <c r="J152" s="286">
        <v>60027</v>
      </c>
    </row>
    <row r="153" spans="1:10" x14ac:dyDescent="0.2">
      <c r="A153" s="289"/>
      <c r="B153" s="283" t="s">
        <v>82</v>
      </c>
      <c r="C153" s="283" t="s">
        <v>83</v>
      </c>
      <c r="D153" s="183" t="s">
        <v>84</v>
      </c>
      <c r="E153" s="295"/>
      <c r="F153" s="282"/>
      <c r="G153" s="282"/>
      <c r="H153" s="295"/>
      <c r="I153" s="295"/>
      <c r="J153" s="287"/>
    </row>
    <row r="154" spans="1:10" x14ac:dyDescent="0.2">
      <c r="A154" s="289"/>
      <c r="B154" s="284"/>
      <c r="C154" s="284"/>
      <c r="D154" s="183" t="s">
        <v>119</v>
      </c>
      <c r="E154" s="175">
        <v>1</v>
      </c>
      <c r="F154" s="176">
        <v>27078</v>
      </c>
      <c r="G154" s="176">
        <v>27078</v>
      </c>
      <c r="H154" s="175">
        <v>0</v>
      </c>
      <c r="I154" s="175">
        <v>0</v>
      </c>
      <c r="J154" s="177">
        <v>27078</v>
      </c>
    </row>
    <row r="155" spans="1:10" x14ac:dyDescent="0.2">
      <c r="A155" s="289"/>
      <c r="B155" s="284"/>
      <c r="C155" s="284"/>
      <c r="D155" s="183" t="s">
        <v>85</v>
      </c>
      <c r="E155" s="175">
        <v>7</v>
      </c>
      <c r="F155" s="176">
        <v>14471</v>
      </c>
      <c r="G155" s="176">
        <v>101294</v>
      </c>
      <c r="H155" s="175">
        <v>0</v>
      </c>
      <c r="I155" s="175">
        <v>0</v>
      </c>
      <c r="J155" s="177">
        <v>101294</v>
      </c>
    </row>
    <row r="156" spans="1:10" x14ac:dyDescent="0.2">
      <c r="A156" s="289"/>
      <c r="B156" s="284"/>
      <c r="C156" s="284"/>
      <c r="D156" s="183" t="s">
        <v>86</v>
      </c>
      <c r="E156" s="175">
        <v>274</v>
      </c>
      <c r="F156" s="176">
        <v>6948</v>
      </c>
      <c r="G156" s="176">
        <v>1903704</v>
      </c>
      <c r="H156" s="175">
        <v>0</v>
      </c>
      <c r="I156" s="175">
        <v>0</v>
      </c>
      <c r="J156" s="177">
        <v>1903704</v>
      </c>
    </row>
    <row r="157" spans="1:10" x14ac:dyDescent="0.2">
      <c r="A157" s="289"/>
      <c r="B157" s="284"/>
      <c r="C157" s="285"/>
      <c r="D157" s="183" t="s">
        <v>100</v>
      </c>
      <c r="E157" s="175">
        <v>1</v>
      </c>
      <c r="F157" s="176">
        <v>10437</v>
      </c>
      <c r="G157" s="176">
        <v>10437</v>
      </c>
      <c r="H157" s="175">
        <v>0</v>
      </c>
      <c r="I157" s="175">
        <v>0</v>
      </c>
      <c r="J157" s="177">
        <v>10437</v>
      </c>
    </row>
    <row r="158" spans="1:10" x14ac:dyDescent="0.2">
      <c r="A158" s="289"/>
      <c r="B158" s="284"/>
      <c r="C158" s="283" t="s">
        <v>87</v>
      </c>
      <c r="D158" s="183" t="s">
        <v>88</v>
      </c>
      <c r="E158" s="175">
        <v>1</v>
      </c>
      <c r="F158" s="176">
        <v>28561</v>
      </c>
      <c r="G158" s="176">
        <v>28561</v>
      </c>
      <c r="H158" s="176">
        <v>2592</v>
      </c>
      <c r="I158" s="176">
        <v>2592</v>
      </c>
      <c r="J158" s="177">
        <v>25969</v>
      </c>
    </row>
    <row r="159" spans="1:10" x14ac:dyDescent="0.2">
      <c r="A159" s="289"/>
      <c r="B159" s="284"/>
      <c r="C159" s="284"/>
      <c r="D159" s="183" t="s">
        <v>89</v>
      </c>
      <c r="E159" s="175">
        <v>26</v>
      </c>
      <c r="F159" s="176">
        <v>15954</v>
      </c>
      <c r="G159" s="176">
        <v>414794</v>
      </c>
      <c r="H159" s="176">
        <v>2592</v>
      </c>
      <c r="I159" s="176">
        <v>67399</v>
      </c>
      <c r="J159" s="177">
        <v>347395</v>
      </c>
    </row>
    <row r="160" spans="1:10" x14ac:dyDescent="0.2">
      <c r="A160" s="289"/>
      <c r="B160" s="284"/>
      <c r="C160" s="284"/>
      <c r="D160" s="183" t="s">
        <v>90</v>
      </c>
      <c r="E160" s="175">
        <v>542</v>
      </c>
      <c r="F160" s="176">
        <v>8431</v>
      </c>
      <c r="G160" s="176">
        <v>4569557</v>
      </c>
      <c r="H160" s="176">
        <v>2592</v>
      </c>
      <c r="I160" s="176">
        <v>1405011</v>
      </c>
      <c r="J160" s="177">
        <v>3164547</v>
      </c>
    </row>
    <row r="161" spans="1:10" x14ac:dyDescent="0.2">
      <c r="A161" s="289"/>
      <c r="B161" s="284"/>
      <c r="C161" s="285"/>
      <c r="D161" s="183" t="s">
        <v>106</v>
      </c>
      <c r="E161" s="175">
        <v>4</v>
      </c>
      <c r="F161" s="176">
        <v>11920</v>
      </c>
      <c r="G161" s="176">
        <v>47679</v>
      </c>
      <c r="H161" s="176">
        <v>2592</v>
      </c>
      <c r="I161" s="176">
        <v>10369</v>
      </c>
      <c r="J161" s="177">
        <v>37310</v>
      </c>
    </row>
    <row r="162" spans="1:10" x14ac:dyDescent="0.2">
      <c r="A162" s="289"/>
      <c r="B162" s="284"/>
      <c r="C162" s="283" t="s">
        <v>92</v>
      </c>
      <c r="D162" s="183" t="s">
        <v>93</v>
      </c>
      <c r="E162" s="175">
        <v>70</v>
      </c>
      <c r="F162" s="176">
        <v>30848</v>
      </c>
      <c r="G162" s="176">
        <v>2159382</v>
      </c>
      <c r="H162" s="176">
        <v>1944</v>
      </c>
      <c r="I162" s="176">
        <v>136077</v>
      </c>
      <c r="J162" s="177">
        <v>2023304</v>
      </c>
    </row>
    <row r="163" spans="1:10" x14ac:dyDescent="0.2">
      <c r="A163" s="289"/>
      <c r="B163" s="284"/>
      <c r="C163" s="284"/>
      <c r="D163" s="183" t="s">
        <v>88</v>
      </c>
      <c r="E163" s="176">
        <v>1471</v>
      </c>
      <c r="F163" s="176">
        <v>27913</v>
      </c>
      <c r="G163" s="176">
        <v>41060087</v>
      </c>
      <c r="H163" s="176">
        <v>1944</v>
      </c>
      <c r="I163" s="176">
        <v>2859567</v>
      </c>
      <c r="J163" s="177">
        <v>38200520</v>
      </c>
    </row>
    <row r="164" spans="1:10" x14ac:dyDescent="0.2">
      <c r="A164" s="289"/>
      <c r="B164" s="284"/>
      <c r="C164" s="284"/>
      <c r="D164" s="183" t="s">
        <v>89</v>
      </c>
      <c r="E164" s="176">
        <v>7961</v>
      </c>
      <c r="F164" s="176">
        <v>15305</v>
      </c>
      <c r="G164" s="176">
        <v>121845605</v>
      </c>
      <c r="H164" s="176">
        <v>1944</v>
      </c>
      <c r="I164" s="176">
        <v>15475876</v>
      </c>
      <c r="J164" s="177">
        <v>106369729</v>
      </c>
    </row>
    <row r="165" spans="1:10" x14ac:dyDescent="0.2">
      <c r="A165" s="289"/>
      <c r="B165" s="284"/>
      <c r="C165" s="284"/>
      <c r="D165" s="183" t="s">
        <v>94</v>
      </c>
      <c r="E165" s="175">
        <v>229</v>
      </c>
      <c r="F165" s="176">
        <v>21026</v>
      </c>
      <c r="G165" s="176">
        <v>4814974</v>
      </c>
      <c r="H165" s="176">
        <v>1944</v>
      </c>
      <c r="I165" s="176">
        <v>445167</v>
      </c>
      <c r="J165" s="177">
        <v>4369807</v>
      </c>
    </row>
    <row r="166" spans="1:10" x14ac:dyDescent="0.2">
      <c r="A166" s="289"/>
      <c r="B166" s="284"/>
      <c r="C166" s="284"/>
      <c r="D166" s="183" t="s">
        <v>90</v>
      </c>
      <c r="E166" s="176">
        <v>16876</v>
      </c>
      <c r="F166" s="176">
        <v>7783</v>
      </c>
      <c r="G166" s="176">
        <v>131339304</v>
      </c>
      <c r="H166" s="176">
        <v>1944</v>
      </c>
      <c r="I166" s="176">
        <v>32806292</v>
      </c>
      <c r="J166" s="177">
        <v>98533013</v>
      </c>
    </row>
    <row r="167" spans="1:10" x14ac:dyDescent="0.2">
      <c r="A167" s="289"/>
      <c r="B167" s="285"/>
      <c r="C167" s="285"/>
      <c r="D167" s="183" t="s">
        <v>106</v>
      </c>
      <c r="E167" s="176">
        <v>1934</v>
      </c>
      <c r="F167" s="176">
        <v>11271</v>
      </c>
      <c r="G167" s="176">
        <v>21799076</v>
      </c>
      <c r="H167" s="176">
        <v>1944</v>
      </c>
      <c r="I167" s="176">
        <v>3759621</v>
      </c>
      <c r="J167" s="177">
        <v>18039455</v>
      </c>
    </row>
    <row r="168" spans="1:10" x14ac:dyDescent="0.2">
      <c r="A168" s="289"/>
      <c r="B168" s="283" t="s">
        <v>95</v>
      </c>
      <c r="C168" s="283" t="s">
        <v>83</v>
      </c>
      <c r="D168" s="183" t="s">
        <v>96</v>
      </c>
      <c r="E168" s="175">
        <v>91</v>
      </c>
      <c r="F168" s="176">
        <v>20593</v>
      </c>
      <c r="G168" s="176">
        <v>1873969</v>
      </c>
      <c r="H168" s="176">
        <v>3416</v>
      </c>
      <c r="I168" s="176">
        <v>310861</v>
      </c>
      <c r="J168" s="177">
        <v>1563108</v>
      </c>
    </row>
    <row r="169" spans="1:10" x14ac:dyDescent="0.2">
      <c r="A169" s="289"/>
      <c r="B169" s="285"/>
      <c r="C169" s="285"/>
      <c r="D169" s="183" t="s">
        <v>97</v>
      </c>
      <c r="E169" s="175">
        <v>941</v>
      </c>
      <c r="F169" s="176">
        <v>17736</v>
      </c>
      <c r="G169" s="176">
        <v>16689871</v>
      </c>
      <c r="H169" s="176">
        <v>3416</v>
      </c>
      <c r="I169" s="176">
        <v>3214511</v>
      </c>
      <c r="J169" s="177">
        <v>13475360</v>
      </c>
    </row>
    <row r="170" spans="1:10" x14ac:dyDescent="0.2">
      <c r="A170" s="289"/>
      <c r="B170" s="283" t="s">
        <v>98</v>
      </c>
      <c r="C170" s="283" t="s">
        <v>83</v>
      </c>
      <c r="D170" s="183" t="s">
        <v>99</v>
      </c>
      <c r="E170" s="175">
        <v>14</v>
      </c>
      <c r="F170" s="176">
        <v>33520</v>
      </c>
      <c r="G170" s="176">
        <v>469277</v>
      </c>
      <c r="H170" s="175">
        <v>0</v>
      </c>
      <c r="I170" s="175">
        <v>0</v>
      </c>
      <c r="J170" s="177">
        <v>469277</v>
      </c>
    </row>
    <row r="171" spans="1:10" x14ac:dyDescent="0.2">
      <c r="A171" s="289"/>
      <c r="B171" s="284"/>
      <c r="C171" s="284"/>
      <c r="D171" s="183" t="s">
        <v>232</v>
      </c>
      <c r="E171" s="175">
        <v>140</v>
      </c>
      <c r="F171" s="176">
        <v>25051</v>
      </c>
      <c r="G171" s="176">
        <v>3507169</v>
      </c>
      <c r="H171" s="175">
        <v>0</v>
      </c>
      <c r="I171" s="175">
        <v>0</v>
      </c>
      <c r="J171" s="177">
        <v>3507169</v>
      </c>
    </row>
    <row r="172" spans="1:10" x14ac:dyDescent="0.2">
      <c r="A172" s="289"/>
      <c r="B172" s="284"/>
      <c r="C172" s="285"/>
      <c r="D172" s="183" t="s">
        <v>233</v>
      </c>
      <c r="E172" s="175">
        <v>4</v>
      </c>
      <c r="F172" s="176">
        <v>5807</v>
      </c>
      <c r="G172" s="176">
        <v>23227</v>
      </c>
      <c r="H172" s="175">
        <v>0</v>
      </c>
      <c r="I172" s="175">
        <v>0</v>
      </c>
      <c r="J172" s="177">
        <v>23227</v>
      </c>
    </row>
    <row r="173" spans="1:10" x14ac:dyDescent="0.2">
      <c r="A173" s="289"/>
      <c r="B173" s="284"/>
      <c r="C173" s="283" t="s">
        <v>87</v>
      </c>
      <c r="D173" s="183" t="s">
        <v>102</v>
      </c>
      <c r="E173" s="175">
        <v>20</v>
      </c>
      <c r="F173" s="176">
        <v>7134</v>
      </c>
      <c r="G173" s="176">
        <v>142686</v>
      </c>
      <c r="H173" s="176">
        <v>1483</v>
      </c>
      <c r="I173" s="176">
        <v>29662</v>
      </c>
      <c r="J173" s="177">
        <v>113024</v>
      </c>
    </row>
    <row r="174" spans="1:10" x14ac:dyDescent="0.2">
      <c r="A174" s="289"/>
      <c r="B174" s="284"/>
      <c r="C174" s="284"/>
      <c r="D174" s="183" t="s">
        <v>105</v>
      </c>
      <c r="E174" s="175">
        <v>71</v>
      </c>
      <c r="F174" s="176">
        <v>35003</v>
      </c>
      <c r="G174" s="176">
        <v>2485206</v>
      </c>
      <c r="H174" s="176">
        <v>1483</v>
      </c>
      <c r="I174" s="176">
        <v>105300</v>
      </c>
      <c r="J174" s="177">
        <v>2379906</v>
      </c>
    </row>
    <row r="175" spans="1:10" x14ac:dyDescent="0.2">
      <c r="A175" s="289"/>
      <c r="B175" s="284"/>
      <c r="C175" s="284"/>
      <c r="D175" s="183" t="s">
        <v>107</v>
      </c>
      <c r="E175" s="175">
        <v>3</v>
      </c>
      <c r="F175" s="176">
        <v>5533</v>
      </c>
      <c r="G175" s="176">
        <v>16600</v>
      </c>
      <c r="H175" s="176">
        <v>1483</v>
      </c>
      <c r="I175" s="176">
        <v>4449</v>
      </c>
      <c r="J175" s="177">
        <v>12151</v>
      </c>
    </row>
    <row r="176" spans="1:10" x14ac:dyDescent="0.2">
      <c r="A176" s="289"/>
      <c r="B176" s="284"/>
      <c r="C176" s="285"/>
      <c r="D176" s="183" t="s">
        <v>235</v>
      </c>
      <c r="E176" s="175">
        <v>7</v>
      </c>
      <c r="F176" s="176">
        <v>7290</v>
      </c>
      <c r="G176" s="176">
        <v>51029</v>
      </c>
      <c r="H176" s="176">
        <v>1483</v>
      </c>
      <c r="I176" s="176">
        <v>10382</v>
      </c>
      <c r="J176" s="177">
        <v>40647</v>
      </c>
    </row>
    <row r="177" spans="1:10" x14ac:dyDescent="0.2">
      <c r="A177" s="289"/>
      <c r="B177" s="284"/>
      <c r="C177" s="183" t="s">
        <v>91</v>
      </c>
      <c r="D177" s="183" t="s">
        <v>107</v>
      </c>
      <c r="E177" s="175">
        <v>18</v>
      </c>
      <c r="F177" s="176">
        <v>5257</v>
      </c>
      <c r="G177" s="176">
        <v>94624</v>
      </c>
      <c r="H177" s="176">
        <v>1253</v>
      </c>
      <c r="I177" s="176">
        <v>22557</v>
      </c>
      <c r="J177" s="177">
        <v>72068</v>
      </c>
    </row>
    <row r="178" spans="1:10" x14ac:dyDescent="0.2">
      <c r="A178" s="289"/>
      <c r="B178" s="284"/>
      <c r="C178" s="283" t="s">
        <v>92</v>
      </c>
      <c r="D178" s="183" t="s">
        <v>102</v>
      </c>
      <c r="E178" s="175">
        <v>108</v>
      </c>
      <c r="F178" s="176">
        <v>6486</v>
      </c>
      <c r="G178" s="176">
        <v>700487</v>
      </c>
      <c r="H178" s="175">
        <v>835</v>
      </c>
      <c r="I178" s="176">
        <v>90157</v>
      </c>
      <c r="J178" s="177">
        <v>610330</v>
      </c>
    </row>
    <row r="179" spans="1:10" x14ac:dyDescent="0.2">
      <c r="A179" s="289"/>
      <c r="B179" s="284"/>
      <c r="C179" s="284"/>
      <c r="D179" s="183" t="s">
        <v>109</v>
      </c>
      <c r="E179" s="175">
        <v>5</v>
      </c>
      <c r="F179" s="176">
        <v>12258</v>
      </c>
      <c r="G179" s="176">
        <v>61290</v>
      </c>
      <c r="H179" s="175">
        <v>835</v>
      </c>
      <c r="I179" s="176">
        <v>4174</v>
      </c>
      <c r="J179" s="177">
        <v>57116</v>
      </c>
    </row>
    <row r="180" spans="1:10" x14ac:dyDescent="0.2">
      <c r="A180" s="289"/>
      <c r="B180" s="284"/>
      <c r="C180" s="284"/>
      <c r="D180" s="183" t="s">
        <v>104</v>
      </c>
      <c r="E180" s="175">
        <v>1</v>
      </c>
      <c r="F180" s="176">
        <v>5862</v>
      </c>
      <c r="G180" s="176">
        <v>5862</v>
      </c>
      <c r="H180" s="175">
        <v>835</v>
      </c>
      <c r="I180" s="175">
        <v>835</v>
      </c>
      <c r="J180" s="177">
        <v>5027</v>
      </c>
    </row>
    <row r="181" spans="1:10" x14ac:dyDescent="0.2">
      <c r="A181" s="289"/>
      <c r="B181" s="284"/>
      <c r="C181" s="284"/>
      <c r="D181" s="183" t="s">
        <v>105</v>
      </c>
      <c r="E181" s="176">
        <v>3830</v>
      </c>
      <c r="F181" s="176">
        <v>34355</v>
      </c>
      <c r="G181" s="176">
        <v>131578077</v>
      </c>
      <c r="H181" s="175">
        <v>835</v>
      </c>
      <c r="I181" s="176">
        <v>3197217</v>
      </c>
      <c r="J181" s="177">
        <v>128380860</v>
      </c>
    </row>
    <row r="182" spans="1:10" x14ac:dyDescent="0.2">
      <c r="A182" s="289"/>
      <c r="B182" s="284"/>
      <c r="C182" s="284"/>
      <c r="D182" s="183" t="s">
        <v>234</v>
      </c>
      <c r="E182" s="175">
        <v>166</v>
      </c>
      <c r="F182" s="176">
        <v>25886</v>
      </c>
      <c r="G182" s="176">
        <v>4297074</v>
      </c>
      <c r="H182" s="175">
        <v>835</v>
      </c>
      <c r="I182" s="176">
        <v>138574</v>
      </c>
      <c r="J182" s="177">
        <v>4158500</v>
      </c>
    </row>
    <row r="183" spans="1:10" x14ac:dyDescent="0.2">
      <c r="A183" s="289"/>
      <c r="B183" s="284"/>
      <c r="C183" s="284"/>
      <c r="D183" s="183" t="s">
        <v>107</v>
      </c>
      <c r="E183" s="175">
        <v>122</v>
      </c>
      <c r="F183" s="176">
        <v>4885</v>
      </c>
      <c r="G183" s="176">
        <v>595973</v>
      </c>
      <c r="H183" s="175">
        <v>835</v>
      </c>
      <c r="I183" s="176">
        <v>101843</v>
      </c>
      <c r="J183" s="177">
        <v>494129</v>
      </c>
    </row>
    <row r="184" spans="1:10" x14ac:dyDescent="0.2">
      <c r="A184" s="290"/>
      <c r="B184" s="285"/>
      <c r="C184" s="285"/>
      <c r="D184" s="183" t="s">
        <v>235</v>
      </c>
      <c r="E184" s="176">
        <v>1441</v>
      </c>
      <c r="F184" s="176">
        <v>6642</v>
      </c>
      <c r="G184" s="176">
        <v>9570468</v>
      </c>
      <c r="H184" s="175">
        <v>835</v>
      </c>
      <c r="I184" s="176">
        <v>1202922</v>
      </c>
      <c r="J184" s="177">
        <v>8367546</v>
      </c>
    </row>
    <row r="185" spans="1:10" ht="15.75" customHeight="1" x14ac:dyDescent="0.2">
      <c r="A185" s="288" t="s">
        <v>7</v>
      </c>
      <c r="B185" s="291" t="s">
        <v>64</v>
      </c>
      <c r="C185" s="292"/>
      <c r="D185" s="293"/>
      <c r="E185" s="176">
        <v>9967</v>
      </c>
      <c r="F185" s="176"/>
      <c r="G185" s="176">
        <v>141202700</v>
      </c>
      <c r="H185" s="176"/>
      <c r="I185" s="176">
        <v>17154667</v>
      </c>
      <c r="J185" s="177">
        <v>124048034</v>
      </c>
    </row>
    <row r="186" spans="1:10" x14ac:dyDescent="0.2">
      <c r="A186" s="289"/>
      <c r="B186" s="183" t="s">
        <v>79</v>
      </c>
      <c r="C186" s="183" t="s">
        <v>80</v>
      </c>
      <c r="D186" s="183" t="s">
        <v>81</v>
      </c>
      <c r="E186" s="294">
        <v>3</v>
      </c>
      <c r="F186" s="281">
        <v>14471</v>
      </c>
      <c r="G186" s="281">
        <v>43412</v>
      </c>
      <c r="H186" s="294">
        <v>0</v>
      </c>
      <c r="I186" s="294">
        <v>0</v>
      </c>
      <c r="J186" s="286">
        <v>43412</v>
      </c>
    </row>
    <row r="187" spans="1:10" x14ac:dyDescent="0.2">
      <c r="A187" s="289"/>
      <c r="B187" s="283" t="s">
        <v>82</v>
      </c>
      <c r="C187" s="283" t="s">
        <v>83</v>
      </c>
      <c r="D187" s="183" t="s">
        <v>85</v>
      </c>
      <c r="E187" s="295"/>
      <c r="F187" s="282"/>
      <c r="G187" s="282"/>
      <c r="H187" s="295"/>
      <c r="I187" s="295"/>
      <c r="J187" s="287"/>
    </row>
    <row r="188" spans="1:10" x14ac:dyDescent="0.2">
      <c r="A188" s="289"/>
      <c r="B188" s="284"/>
      <c r="C188" s="285"/>
      <c r="D188" s="183" t="s">
        <v>86</v>
      </c>
      <c r="E188" s="175">
        <v>15</v>
      </c>
      <c r="F188" s="176">
        <v>6948</v>
      </c>
      <c r="G188" s="176">
        <v>104217</v>
      </c>
      <c r="H188" s="175">
        <v>0</v>
      </c>
      <c r="I188" s="175">
        <v>0</v>
      </c>
      <c r="J188" s="177">
        <v>104217</v>
      </c>
    </row>
    <row r="189" spans="1:10" x14ac:dyDescent="0.2">
      <c r="A189" s="289"/>
      <c r="B189" s="284"/>
      <c r="C189" s="283" t="s">
        <v>87</v>
      </c>
      <c r="D189" s="183" t="s">
        <v>89</v>
      </c>
      <c r="E189" s="175">
        <v>2</v>
      </c>
      <c r="F189" s="176">
        <v>15954</v>
      </c>
      <c r="G189" s="176">
        <v>31907</v>
      </c>
      <c r="H189" s="176">
        <v>2592</v>
      </c>
      <c r="I189" s="176">
        <v>5185</v>
      </c>
      <c r="J189" s="177">
        <v>26723</v>
      </c>
    </row>
    <row r="190" spans="1:10" x14ac:dyDescent="0.2">
      <c r="A190" s="289"/>
      <c r="B190" s="284"/>
      <c r="C190" s="284"/>
      <c r="D190" s="183" t="s">
        <v>94</v>
      </c>
      <c r="E190" s="175">
        <v>1</v>
      </c>
      <c r="F190" s="176">
        <v>21674</v>
      </c>
      <c r="G190" s="176">
        <v>21674</v>
      </c>
      <c r="H190" s="176">
        <v>2592</v>
      </c>
      <c r="I190" s="176">
        <v>2592</v>
      </c>
      <c r="J190" s="177">
        <v>19082</v>
      </c>
    </row>
    <row r="191" spans="1:10" x14ac:dyDescent="0.2">
      <c r="A191" s="289"/>
      <c r="B191" s="284"/>
      <c r="C191" s="285"/>
      <c r="D191" s="183" t="s">
        <v>90</v>
      </c>
      <c r="E191" s="175">
        <v>176</v>
      </c>
      <c r="F191" s="176">
        <v>8431</v>
      </c>
      <c r="G191" s="176">
        <v>1483842</v>
      </c>
      <c r="H191" s="176">
        <v>2592</v>
      </c>
      <c r="I191" s="176">
        <v>456240</v>
      </c>
      <c r="J191" s="177">
        <v>1027602</v>
      </c>
    </row>
    <row r="192" spans="1:10" x14ac:dyDescent="0.2">
      <c r="A192" s="289"/>
      <c r="B192" s="284"/>
      <c r="C192" s="283" t="s">
        <v>92</v>
      </c>
      <c r="D192" s="183" t="s">
        <v>88</v>
      </c>
      <c r="E192" s="175">
        <v>622</v>
      </c>
      <c r="F192" s="176">
        <v>27913</v>
      </c>
      <c r="G192" s="176">
        <v>17361913</v>
      </c>
      <c r="H192" s="176">
        <v>1944</v>
      </c>
      <c r="I192" s="176">
        <v>1209144</v>
      </c>
      <c r="J192" s="177">
        <v>16152769</v>
      </c>
    </row>
    <row r="193" spans="1:10" x14ac:dyDescent="0.2">
      <c r="A193" s="289"/>
      <c r="B193" s="284"/>
      <c r="C193" s="284"/>
      <c r="D193" s="183" t="s">
        <v>89</v>
      </c>
      <c r="E193" s="176">
        <v>1467</v>
      </c>
      <c r="F193" s="176">
        <v>15305</v>
      </c>
      <c r="G193" s="176">
        <v>22452896</v>
      </c>
      <c r="H193" s="176">
        <v>1944</v>
      </c>
      <c r="I193" s="176">
        <v>2851791</v>
      </c>
      <c r="J193" s="177">
        <v>19601104</v>
      </c>
    </row>
    <row r="194" spans="1:10" x14ac:dyDescent="0.2">
      <c r="A194" s="289"/>
      <c r="B194" s="284"/>
      <c r="C194" s="284"/>
      <c r="D194" s="183" t="s">
        <v>94</v>
      </c>
      <c r="E194" s="175">
        <v>101</v>
      </c>
      <c r="F194" s="176">
        <v>21026</v>
      </c>
      <c r="G194" s="176">
        <v>2123635</v>
      </c>
      <c r="H194" s="176">
        <v>1944</v>
      </c>
      <c r="I194" s="176">
        <v>196340</v>
      </c>
      <c r="J194" s="177">
        <v>1927295</v>
      </c>
    </row>
    <row r="195" spans="1:10" x14ac:dyDescent="0.2">
      <c r="A195" s="289"/>
      <c r="B195" s="284"/>
      <c r="C195" s="284"/>
      <c r="D195" s="183" t="s">
        <v>90</v>
      </c>
      <c r="E195" s="176">
        <v>4461</v>
      </c>
      <c r="F195" s="176">
        <v>7783</v>
      </c>
      <c r="G195" s="176">
        <v>34718217</v>
      </c>
      <c r="H195" s="176">
        <v>1944</v>
      </c>
      <c r="I195" s="176">
        <v>8672012</v>
      </c>
      <c r="J195" s="177">
        <v>26046206</v>
      </c>
    </row>
    <row r="196" spans="1:10" x14ac:dyDescent="0.2">
      <c r="A196" s="289"/>
      <c r="B196" s="285"/>
      <c r="C196" s="285"/>
      <c r="D196" s="183" t="s">
        <v>106</v>
      </c>
      <c r="E196" s="176">
        <v>1033</v>
      </c>
      <c r="F196" s="176">
        <v>11271</v>
      </c>
      <c r="G196" s="176">
        <v>11643457</v>
      </c>
      <c r="H196" s="176">
        <v>1944</v>
      </c>
      <c r="I196" s="176">
        <v>2008112</v>
      </c>
      <c r="J196" s="177">
        <v>9635345</v>
      </c>
    </row>
    <row r="197" spans="1:10" x14ac:dyDescent="0.2">
      <c r="A197" s="289"/>
      <c r="B197" s="283" t="s">
        <v>98</v>
      </c>
      <c r="C197" s="283" t="s">
        <v>83</v>
      </c>
      <c r="D197" s="183" t="s">
        <v>113</v>
      </c>
      <c r="E197" s="175">
        <v>1</v>
      </c>
      <c r="F197" s="176">
        <v>18277</v>
      </c>
      <c r="G197" s="176">
        <v>18277</v>
      </c>
      <c r="H197" s="175">
        <v>0</v>
      </c>
      <c r="I197" s="175">
        <v>0</v>
      </c>
      <c r="J197" s="177">
        <v>18277</v>
      </c>
    </row>
    <row r="198" spans="1:10" x14ac:dyDescent="0.2">
      <c r="A198" s="289"/>
      <c r="B198" s="284"/>
      <c r="C198" s="285"/>
      <c r="D198" s="183" t="s">
        <v>99</v>
      </c>
      <c r="E198" s="175">
        <v>8</v>
      </c>
      <c r="F198" s="176">
        <v>33520</v>
      </c>
      <c r="G198" s="176">
        <v>268158</v>
      </c>
      <c r="H198" s="175">
        <v>0</v>
      </c>
      <c r="I198" s="175">
        <v>0</v>
      </c>
      <c r="J198" s="177">
        <v>268158</v>
      </c>
    </row>
    <row r="199" spans="1:10" ht="15.75" customHeight="1" x14ac:dyDescent="0.2">
      <c r="A199" s="289"/>
      <c r="B199" s="284"/>
      <c r="C199" s="283" t="s">
        <v>87</v>
      </c>
      <c r="D199" s="183" t="s">
        <v>102</v>
      </c>
      <c r="E199" s="175">
        <v>6</v>
      </c>
      <c r="F199" s="176">
        <v>7134</v>
      </c>
      <c r="G199" s="176">
        <v>42806</v>
      </c>
      <c r="H199" s="176">
        <v>1483</v>
      </c>
      <c r="I199" s="176">
        <v>8899</v>
      </c>
      <c r="J199" s="177">
        <v>33907</v>
      </c>
    </row>
    <row r="200" spans="1:10" x14ac:dyDescent="0.2">
      <c r="A200" s="289"/>
      <c r="B200" s="284"/>
      <c r="C200" s="285"/>
      <c r="D200" s="183" t="s">
        <v>105</v>
      </c>
      <c r="E200" s="175">
        <v>22</v>
      </c>
      <c r="F200" s="176">
        <v>35003</v>
      </c>
      <c r="G200" s="176">
        <v>770064</v>
      </c>
      <c r="H200" s="176">
        <v>1483</v>
      </c>
      <c r="I200" s="176">
        <v>32628</v>
      </c>
      <c r="J200" s="177">
        <v>737436</v>
      </c>
    </row>
    <row r="201" spans="1:10" x14ac:dyDescent="0.2">
      <c r="A201" s="289"/>
      <c r="B201" s="284"/>
      <c r="C201" s="183" t="s">
        <v>91</v>
      </c>
      <c r="D201" s="183" t="s">
        <v>235</v>
      </c>
      <c r="E201" s="175">
        <v>3</v>
      </c>
      <c r="F201" s="176">
        <v>6642</v>
      </c>
      <c r="G201" s="176">
        <v>19925</v>
      </c>
      <c r="H201" s="176">
        <v>1253</v>
      </c>
      <c r="I201" s="176">
        <v>3759</v>
      </c>
      <c r="J201" s="177">
        <v>16165</v>
      </c>
    </row>
    <row r="202" spans="1:10" x14ac:dyDescent="0.2">
      <c r="A202" s="289"/>
      <c r="B202" s="284"/>
      <c r="C202" s="283" t="s">
        <v>92</v>
      </c>
      <c r="D202" s="183" t="s">
        <v>102</v>
      </c>
      <c r="E202" s="175">
        <v>394</v>
      </c>
      <c r="F202" s="176">
        <v>6486</v>
      </c>
      <c r="G202" s="176">
        <v>2555480</v>
      </c>
      <c r="H202" s="175">
        <v>835</v>
      </c>
      <c r="I202" s="176">
        <v>328904</v>
      </c>
      <c r="J202" s="177">
        <v>2226576</v>
      </c>
    </row>
    <row r="203" spans="1:10" x14ac:dyDescent="0.2">
      <c r="A203" s="289"/>
      <c r="B203" s="284"/>
      <c r="C203" s="284"/>
      <c r="D203" s="183" t="s">
        <v>114</v>
      </c>
      <c r="E203" s="175">
        <v>37</v>
      </c>
      <c r="F203" s="176">
        <v>31449</v>
      </c>
      <c r="G203" s="176">
        <v>1163623</v>
      </c>
      <c r="H203" s="175">
        <v>835</v>
      </c>
      <c r="I203" s="176">
        <v>30887</v>
      </c>
      <c r="J203" s="177">
        <v>1132736</v>
      </c>
    </row>
    <row r="204" spans="1:10" x14ac:dyDescent="0.2">
      <c r="A204" s="289"/>
      <c r="B204" s="284"/>
      <c r="C204" s="284"/>
      <c r="D204" s="183" t="s">
        <v>108</v>
      </c>
      <c r="E204" s="175">
        <v>561</v>
      </c>
      <c r="F204" s="176">
        <v>19112</v>
      </c>
      <c r="G204" s="176">
        <v>10721875</v>
      </c>
      <c r="H204" s="175">
        <v>835</v>
      </c>
      <c r="I204" s="176">
        <v>468313</v>
      </c>
      <c r="J204" s="177">
        <v>10253562</v>
      </c>
    </row>
    <row r="205" spans="1:10" x14ac:dyDescent="0.2">
      <c r="A205" s="289"/>
      <c r="B205" s="284"/>
      <c r="C205" s="284"/>
      <c r="D205" s="183" t="s">
        <v>109</v>
      </c>
      <c r="E205" s="175">
        <v>25</v>
      </c>
      <c r="F205" s="176">
        <v>12258</v>
      </c>
      <c r="G205" s="176">
        <v>306449</v>
      </c>
      <c r="H205" s="175">
        <v>835</v>
      </c>
      <c r="I205" s="176">
        <v>20870</v>
      </c>
      <c r="J205" s="177">
        <v>285580</v>
      </c>
    </row>
    <row r="206" spans="1:10" x14ac:dyDescent="0.2">
      <c r="A206" s="290"/>
      <c r="B206" s="285"/>
      <c r="C206" s="285"/>
      <c r="D206" s="183" t="s">
        <v>105</v>
      </c>
      <c r="E206" s="176">
        <v>1029</v>
      </c>
      <c r="F206" s="176">
        <v>34355</v>
      </c>
      <c r="G206" s="176">
        <v>35350872</v>
      </c>
      <c r="H206" s="175">
        <v>835</v>
      </c>
      <c r="I206" s="176">
        <v>858991</v>
      </c>
      <c r="J206" s="177">
        <v>34491881</v>
      </c>
    </row>
    <row r="207" spans="1:10" ht="15.75" customHeight="1" x14ac:dyDescent="0.2">
      <c r="A207" s="288" t="s">
        <v>164</v>
      </c>
      <c r="B207" s="291" t="s">
        <v>64</v>
      </c>
      <c r="C207" s="292"/>
      <c r="D207" s="293"/>
      <c r="E207" s="176">
        <v>30435</v>
      </c>
      <c r="F207" s="176"/>
      <c r="G207" s="176">
        <v>413479070</v>
      </c>
      <c r="H207" s="176"/>
      <c r="I207" s="176">
        <v>65152093</v>
      </c>
      <c r="J207" s="177">
        <v>348326976</v>
      </c>
    </row>
    <row r="208" spans="1:10" x14ac:dyDescent="0.2">
      <c r="A208" s="289"/>
      <c r="B208" s="183" t="s">
        <v>79</v>
      </c>
      <c r="C208" s="183" t="s">
        <v>80</v>
      </c>
      <c r="D208" s="183" t="s">
        <v>81</v>
      </c>
      <c r="E208" s="294">
        <v>1</v>
      </c>
      <c r="F208" s="281">
        <v>30014</v>
      </c>
      <c r="G208" s="281">
        <v>30014</v>
      </c>
      <c r="H208" s="294">
        <v>0</v>
      </c>
      <c r="I208" s="294">
        <v>0</v>
      </c>
      <c r="J208" s="286">
        <v>30014</v>
      </c>
    </row>
    <row r="209" spans="1:10" x14ac:dyDescent="0.2">
      <c r="A209" s="289"/>
      <c r="B209" s="283" t="s">
        <v>82</v>
      </c>
      <c r="C209" s="283" t="s">
        <v>83</v>
      </c>
      <c r="D209" s="183" t="s">
        <v>84</v>
      </c>
      <c r="E209" s="295"/>
      <c r="F209" s="282"/>
      <c r="G209" s="282"/>
      <c r="H209" s="295"/>
      <c r="I209" s="295"/>
      <c r="J209" s="287"/>
    </row>
    <row r="210" spans="1:10" x14ac:dyDescent="0.2">
      <c r="A210" s="289"/>
      <c r="B210" s="284"/>
      <c r="C210" s="284"/>
      <c r="D210" s="183" t="s">
        <v>85</v>
      </c>
      <c r="E210" s="175">
        <v>5</v>
      </c>
      <c r="F210" s="176">
        <v>14471</v>
      </c>
      <c r="G210" s="176">
        <v>72353</v>
      </c>
      <c r="H210" s="175">
        <v>0</v>
      </c>
      <c r="I210" s="175">
        <v>0</v>
      </c>
      <c r="J210" s="177">
        <v>72353</v>
      </c>
    </row>
    <row r="211" spans="1:10" x14ac:dyDescent="0.2">
      <c r="A211" s="289"/>
      <c r="B211" s="284"/>
      <c r="C211" s="284"/>
      <c r="D211" s="183" t="s">
        <v>86</v>
      </c>
      <c r="E211" s="175">
        <v>507</v>
      </c>
      <c r="F211" s="176">
        <v>6948</v>
      </c>
      <c r="G211" s="176">
        <v>3522548</v>
      </c>
      <c r="H211" s="175">
        <v>0</v>
      </c>
      <c r="I211" s="175">
        <v>0</v>
      </c>
      <c r="J211" s="177">
        <v>3522548</v>
      </c>
    </row>
    <row r="212" spans="1:10" x14ac:dyDescent="0.2">
      <c r="A212" s="289"/>
      <c r="B212" s="284"/>
      <c r="C212" s="285"/>
      <c r="D212" s="183" t="s">
        <v>100</v>
      </c>
      <c r="E212" s="175">
        <v>2</v>
      </c>
      <c r="F212" s="176">
        <v>10437</v>
      </c>
      <c r="G212" s="176">
        <v>20873</v>
      </c>
      <c r="H212" s="175">
        <v>0</v>
      </c>
      <c r="I212" s="175">
        <v>0</v>
      </c>
      <c r="J212" s="177">
        <v>20873</v>
      </c>
    </row>
    <row r="213" spans="1:10" x14ac:dyDescent="0.2">
      <c r="A213" s="289"/>
      <c r="B213" s="284"/>
      <c r="C213" s="283" t="s">
        <v>87</v>
      </c>
      <c r="D213" s="183" t="s">
        <v>88</v>
      </c>
      <c r="E213" s="175">
        <v>2</v>
      </c>
      <c r="F213" s="176">
        <v>28561</v>
      </c>
      <c r="G213" s="176">
        <v>57123</v>
      </c>
      <c r="H213" s="176">
        <v>2592</v>
      </c>
      <c r="I213" s="176">
        <v>5185</v>
      </c>
      <c r="J213" s="177">
        <v>51938</v>
      </c>
    </row>
    <row r="214" spans="1:10" x14ac:dyDescent="0.2">
      <c r="A214" s="289"/>
      <c r="B214" s="284"/>
      <c r="C214" s="284"/>
      <c r="D214" s="183" t="s">
        <v>89</v>
      </c>
      <c r="E214" s="175">
        <v>4</v>
      </c>
      <c r="F214" s="176">
        <v>15954</v>
      </c>
      <c r="G214" s="176">
        <v>63814</v>
      </c>
      <c r="H214" s="176">
        <v>2592</v>
      </c>
      <c r="I214" s="176">
        <v>10369</v>
      </c>
      <c r="J214" s="177">
        <v>53445</v>
      </c>
    </row>
    <row r="215" spans="1:10" x14ac:dyDescent="0.2">
      <c r="A215" s="289"/>
      <c r="B215" s="284"/>
      <c r="C215" s="284"/>
      <c r="D215" s="183" t="s">
        <v>94</v>
      </c>
      <c r="E215" s="175">
        <v>5</v>
      </c>
      <c r="F215" s="176">
        <v>21674</v>
      </c>
      <c r="G215" s="176">
        <v>108372</v>
      </c>
      <c r="H215" s="176">
        <v>2592</v>
      </c>
      <c r="I215" s="176">
        <v>12961</v>
      </c>
      <c r="J215" s="177">
        <v>95411</v>
      </c>
    </row>
    <row r="216" spans="1:10" x14ac:dyDescent="0.2">
      <c r="A216" s="289"/>
      <c r="B216" s="284"/>
      <c r="C216" s="284"/>
      <c r="D216" s="183" t="s">
        <v>90</v>
      </c>
      <c r="E216" s="175">
        <v>289</v>
      </c>
      <c r="F216" s="176">
        <v>8431</v>
      </c>
      <c r="G216" s="176">
        <v>2436535</v>
      </c>
      <c r="H216" s="176">
        <v>2592</v>
      </c>
      <c r="I216" s="176">
        <v>749166</v>
      </c>
      <c r="J216" s="177">
        <v>1687369</v>
      </c>
    </row>
    <row r="217" spans="1:10" x14ac:dyDescent="0.2">
      <c r="A217" s="289"/>
      <c r="B217" s="284"/>
      <c r="C217" s="285"/>
      <c r="D217" s="183" t="s">
        <v>106</v>
      </c>
      <c r="E217" s="175">
        <v>5</v>
      </c>
      <c r="F217" s="176">
        <v>11920</v>
      </c>
      <c r="G217" s="176">
        <v>59599</v>
      </c>
      <c r="H217" s="176">
        <v>2592</v>
      </c>
      <c r="I217" s="176">
        <v>12961</v>
      </c>
      <c r="J217" s="177">
        <v>46638</v>
      </c>
    </row>
    <row r="218" spans="1:10" x14ac:dyDescent="0.2">
      <c r="A218" s="289"/>
      <c r="B218" s="284"/>
      <c r="C218" s="283" t="s">
        <v>92</v>
      </c>
      <c r="D218" s="183" t="s">
        <v>93</v>
      </c>
      <c r="E218" s="175">
        <v>125</v>
      </c>
      <c r="F218" s="176">
        <v>30848</v>
      </c>
      <c r="G218" s="176">
        <v>3856039</v>
      </c>
      <c r="H218" s="176">
        <v>1944</v>
      </c>
      <c r="I218" s="176">
        <v>242995</v>
      </c>
      <c r="J218" s="177">
        <v>3613043</v>
      </c>
    </row>
    <row r="219" spans="1:10" x14ac:dyDescent="0.2">
      <c r="A219" s="289"/>
      <c r="B219" s="284"/>
      <c r="C219" s="284"/>
      <c r="D219" s="183" t="s">
        <v>88</v>
      </c>
      <c r="E219" s="176">
        <v>1358</v>
      </c>
      <c r="F219" s="176">
        <v>27913</v>
      </c>
      <c r="G219" s="176">
        <v>37905913</v>
      </c>
      <c r="H219" s="176">
        <v>1944</v>
      </c>
      <c r="I219" s="176">
        <v>2639900</v>
      </c>
      <c r="J219" s="177">
        <v>35266014</v>
      </c>
    </row>
    <row r="220" spans="1:10" x14ac:dyDescent="0.2">
      <c r="A220" s="289"/>
      <c r="B220" s="284"/>
      <c r="C220" s="284"/>
      <c r="D220" s="183" t="s">
        <v>89</v>
      </c>
      <c r="E220" s="176">
        <v>2354</v>
      </c>
      <c r="F220" s="176">
        <v>15305</v>
      </c>
      <c r="G220" s="176">
        <v>36028709</v>
      </c>
      <c r="H220" s="176">
        <v>1944</v>
      </c>
      <c r="I220" s="176">
        <v>4576085</v>
      </c>
      <c r="J220" s="177">
        <v>31452624</v>
      </c>
    </row>
    <row r="221" spans="1:10" x14ac:dyDescent="0.2">
      <c r="A221" s="289"/>
      <c r="B221" s="284"/>
      <c r="C221" s="284"/>
      <c r="D221" s="183" t="s">
        <v>94</v>
      </c>
      <c r="E221" s="175">
        <v>135</v>
      </c>
      <c r="F221" s="176">
        <v>21026</v>
      </c>
      <c r="G221" s="176">
        <v>2838522</v>
      </c>
      <c r="H221" s="176">
        <v>1944</v>
      </c>
      <c r="I221" s="176">
        <v>262435</v>
      </c>
      <c r="J221" s="177">
        <v>2576087</v>
      </c>
    </row>
    <row r="222" spans="1:10" x14ac:dyDescent="0.2">
      <c r="A222" s="289"/>
      <c r="B222" s="284"/>
      <c r="C222" s="284"/>
      <c r="D222" s="183" t="s">
        <v>90</v>
      </c>
      <c r="E222" s="176">
        <v>10171</v>
      </c>
      <c r="F222" s="176">
        <v>7783</v>
      </c>
      <c r="G222" s="176">
        <v>79156913</v>
      </c>
      <c r="H222" s="176">
        <v>1944</v>
      </c>
      <c r="I222" s="176">
        <v>19772031</v>
      </c>
      <c r="J222" s="177">
        <v>59384882</v>
      </c>
    </row>
    <row r="223" spans="1:10" x14ac:dyDescent="0.2">
      <c r="A223" s="289"/>
      <c r="B223" s="285"/>
      <c r="C223" s="285"/>
      <c r="D223" s="183" t="s">
        <v>106</v>
      </c>
      <c r="E223" s="176">
        <v>1542</v>
      </c>
      <c r="F223" s="176">
        <v>11271</v>
      </c>
      <c r="G223" s="176">
        <v>17380649</v>
      </c>
      <c r="H223" s="176">
        <v>1944</v>
      </c>
      <c r="I223" s="176">
        <v>2997588</v>
      </c>
      <c r="J223" s="177">
        <v>14383061</v>
      </c>
    </row>
    <row r="224" spans="1:10" x14ac:dyDescent="0.2">
      <c r="A224" s="289"/>
      <c r="B224" s="283" t="s">
        <v>111</v>
      </c>
      <c r="C224" s="183" t="s">
        <v>87</v>
      </c>
      <c r="D224" s="183" t="s">
        <v>115</v>
      </c>
      <c r="E224" s="175">
        <v>17</v>
      </c>
      <c r="F224" s="176">
        <v>12182</v>
      </c>
      <c r="G224" s="176">
        <v>207087</v>
      </c>
      <c r="H224" s="176">
        <v>5388</v>
      </c>
      <c r="I224" s="176">
        <v>91592</v>
      </c>
      <c r="J224" s="177">
        <v>115495</v>
      </c>
    </row>
    <row r="225" spans="1:10" x14ac:dyDescent="0.2">
      <c r="A225" s="289"/>
      <c r="B225" s="284"/>
      <c r="C225" s="283" t="s">
        <v>92</v>
      </c>
      <c r="D225" s="183" t="s">
        <v>115</v>
      </c>
      <c r="E225" s="176">
        <v>4856</v>
      </c>
      <c r="F225" s="176">
        <v>12182</v>
      </c>
      <c r="G225" s="176">
        <v>59153701</v>
      </c>
      <c r="H225" s="176">
        <v>5388</v>
      </c>
      <c r="I225" s="176">
        <v>26163008</v>
      </c>
      <c r="J225" s="177">
        <v>32990693</v>
      </c>
    </row>
    <row r="226" spans="1:10" x14ac:dyDescent="0.2">
      <c r="A226" s="289"/>
      <c r="B226" s="284"/>
      <c r="C226" s="284"/>
      <c r="D226" s="183" t="s">
        <v>116</v>
      </c>
      <c r="E226" s="175">
        <v>4</v>
      </c>
      <c r="F226" s="175">
        <v>0</v>
      </c>
      <c r="G226" s="175">
        <v>0</v>
      </c>
      <c r="H226" s="175">
        <v>0</v>
      </c>
      <c r="I226" s="175">
        <v>0</v>
      </c>
      <c r="J226" s="178">
        <v>0</v>
      </c>
    </row>
    <row r="227" spans="1:10" x14ac:dyDescent="0.2">
      <c r="A227" s="289"/>
      <c r="B227" s="285"/>
      <c r="C227" s="285"/>
      <c r="D227" s="183" t="s">
        <v>103</v>
      </c>
      <c r="E227" s="175">
        <v>9</v>
      </c>
      <c r="F227" s="176">
        <v>8603</v>
      </c>
      <c r="G227" s="176">
        <v>77426</v>
      </c>
      <c r="H227" s="176">
        <v>1809</v>
      </c>
      <c r="I227" s="176">
        <v>16282</v>
      </c>
      <c r="J227" s="177">
        <v>61144</v>
      </c>
    </row>
    <row r="228" spans="1:10" x14ac:dyDescent="0.2">
      <c r="A228" s="289"/>
      <c r="B228" s="283" t="s">
        <v>98</v>
      </c>
      <c r="C228" s="283" t="s">
        <v>83</v>
      </c>
      <c r="D228" s="183" t="s">
        <v>123</v>
      </c>
      <c r="E228" s="175">
        <v>3</v>
      </c>
      <c r="F228" s="176">
        <v>30614</v>
      </c>
      <c r="G228" s="176">
        <v>91843</v>
      </c>
      <c r="H228" s="175">
        <v>0</v>
      </c>
      <c r="I228" s="175">
        <v>0</v>
      </c>
      <c r="J228" s="177">
        <v>91843</v>
      </c>
    </row>
    <row r="229" spans="1:10" x14ac:dyDescent="0.2">
      <c r="A229" s="289"/>
      <c r="B229" s="284"/>
      <c r="C229" s="284"/>
      <c r="D229" s="183" t="s">
        <v>113</v>
      </c>
      <c r="E229" s="175">
        <v>23</v>
      </c>
      <c r="F229" s="176">
        <v>18277</v>
      </c>
      <c r="G229" s="176">
        <v>420378</v>
      </c>
      <c r="H229" s="175">
        <v>0</v>
      </c>
      <c r="I229" s="175">
        <v>0</v>
      </c>
      <c r="J229" s="177">
        <v>420378</v>
      </c>
    </row>
    <row r="230" spans="1:10" x14ac:dyDescent="0.2">
      <c r="A230" s="289"/>
      <c r="B230" s="284"/>
      <c r="C230" s="284"/>
      <c r="D230" s="183" t="s">
        <v>112</v>
      </c>
      <c r="E230" s="175">
        <v>4</v>
      </c>
      <c r="F230" s="176">
        <v>7768</v>
      </c>
      <c r="G230" s="176">
        <v>31072</v>
      </c>
      <c r="H230" s="175">
        <v>0</v>
      </c>
      <c r="I230" s="175">
        <v>0</v>
      </c>
      <c r="J230" s="177">
        <v>31072</v>
      </c>
    </row>
    <row r="231" spans="1:10" x14ac:dyDescent="0.2">
      <c r="A231" s="289"/>
      <c r="B231" s="284"/>
      <c r="C231" s="284"/>
      <c r="D231" s="183" t="s">
        <v>124</v>
      </c>
      <c r="E231" s="175">
        <v>2</v>
      </c>
      <c r="F231" s="176">
        <v>5027</v>
      </c>
      <c r="G231" s="176">
        <v>10054</v>
      </c>
      <c r="H231" s="175">
        <v>0</v>
      </c>
      <c r="I231" s="175">
        <v>0</v>
      </c>
      <c r="J231" s="177">
        <v>10054</v>
      </c>
    </row>
    <row r="232" spans="1:10" x14ac:dyDescent="0.2">
      <c r="A232" s="289"/>
      <c r="B232" s="284"/>
      <c r="C232" s="284"/>
      <c r="D232" s="183" t="s">
        <v>122</v>
      </c>
      <c r="E232" s="175">
        <v>7</v>
      </c>
      <c r="F232" s="176">
        <v>2742</v>
      </c>
      <c r="G232" s="176">
        <v>19194</v>
      </c>
      <c r="H232" s="175">
        <v>0</v>
      </c>
      <c r="I232" s="175">
        <v>0</v>
      </c>
      <c r="J232" s="177">
        <v>19194</v>
      </c>
    </row>
    <row r="233" spans="1:10" x14ac:dyDescent="0.2">
      <c r="A233" s="289"/>
      <c r="B233" s="284"/>
      <c r="C233" s="284"/>
      <c r="D233" s="183" t="s">
        <v>99</v>
      </c>
      <c r="E233" s="175">
        <v>6</v>
      </c>
      <c r="F233" s="176">
        <v>33520</v>
      </c>
      <c r="G233" s="176">
        <v>201119</v>
      </c>
      <c r="H233" s="175">
        <v>0</v>
      </c>
      <c r="I233" s="175">
        <v>0</v>
      </c>
      <c r="J233" s="177">
        <v>201119</v>
      </c>
    </row>
    <row r="234" spans="1:10" x14ac:dyDescent="0.2">
      <c r="A234" s="289"/>
      <c r="B234" s="284"/>
      <c r="C234" s="284"/>
      <c r="D234" s="183" t="s">
        <v>101</v>
      </c>
      <c r="E234" s="175">
        <v>1</v>
      </c>
      <c r="F234" s="176">
        <v>4050</v>
      </c>
      <c r="G234" s="176">
        <v>4050</v>
      </c>
      <c r="H234" s="175">
        <v>0</v>
      </c>
      <c r="I234" s="175">
        <v>0</v>
      </c>
      <c r="J234" s="177">
        <v>4050</v>
      </c>
    </row>
    <row r="235" spans="1:10" x14ac:dyDescent="0.2">
      <c r="A235" s="289"/>
      <c r="B235" s="284"/>
      <c r="C235" s="285"/>
      <c r="D235" s="183" t="s">
        <v>233</v>
      </c>
      <c r="E235" s="175">
        <v>7</v>
      </c>
      <c r="F235" s="176">
        <v>5807</v>
      </c>
      <c r="G235" s="176">
        <v>40647</v>
      </c>
      <c r="H235" s="175">
        <v>0</v>
      </c>
      <c r="I235" s="175">
        <v>0</v>
      </c>
      <c r="J235" s="177">
        <v>40647</v>
      </c>
    </row>
    <row r="236" spans="1:10" x14ac:dyDescent="0.2">
      <c r="A236" s="289"/>
      <c r="B236" s="284"/>
      <c r="C236" s="283" t="s">
        <v>87</v>
      </c>
      <c r="D236" s="183" t="s">
        <v>102</v>
      </c>
      <c r="E236" s="175">
        <v>30</v>
      </c>
      <c r="F236" s="176">
        <v>7134</v>
      </c>
      <c r="G236" s="176">
        <v>214029</v>
      </c>
      <c r="H236" s="176">
        <v>1483</v>
      </c>
      <c r="I236" s="176">
        <v>44493</v>
      </c>
      <c r="J236" s="177">
        <v>169536</v>
      </c>
    </row>
    <row r="237" spans="1:10" x14ac:dyDescent="0.2">
      <c r="A237" s="289"/>
      <c r="B237" s="284"/>
      <c r="C237" s="284"/>
      <c r="D237" s="183" t="s">
        <v>108</v>
      </c>
      <c r="E237" s="175">
        <v>5</v>
      </c>
      <c r="F237" s="176">
        <v>19760</v>
      </c>
      <c r="G237" s="176">
        <v>98802</v>
      </c>
      <c r="H237" s="176">
        <v>1483</v>
      </c>
      <c r="I237" s="176">
        <v>7415</v>
      </c>
      <c r="J237" s="177">
        <v>91386</v>
      </c>
    </row>
    <row r="238" spans="1:10" x14ac:dyDescent="0.2">
      <c r="A238" s="289"/>
      <c r="B238" s="284"/>
      <c r="C238" s="284"/>
      <c r="D238" s="183" t="s">
        <v>105</v>
      </c>
      <c r="E238" s="175">
        <v>33</v>
      </c>
      <c r="F238" s="176">
        <v>35003</v>
      </c>
      <c r="G238" s="176">
        <v>1155096</v>
      </c>
      <c r="H238" s="176">
        <v>1483</v>
      </c>
      <c r="I238" s="176">
        <v>48942</v>
      </c>
      <c r="J238" s="177">
        <v>1106154</v>
      </c>
    </row>
    <row r="239" spans="1:10" x14ac:dyDescent="0.2">
      <c r="A239" s="289"/>
      <c r="B239" s="284"/>
      <c r="C239" s="284"/>
      <c r="D239" s="183" t="s">
        <v>107</v>
      </c>
      <c r="E239" s="175">
        <v>29</v>
      </c>
      <c r="F239" s="176">
        <v>5533</v>
      </c>
      <c r="G239" s="176">
        <v>160467</v>
      </c>
      <c r="H239" s="176">
        <v>1483</v>
      </c>
      <c r="I239" s="176">
        <v>43010</v>
      </c>
      <c r="J239" s="177">
        <v>117457</v>
      </c>
    </row>
    <row r="240" spans="1:10" x14ac:dyDescent="0.2">
      <c r="A240" s="289"/>
      <c r="B240" s="284"/>
      <c r="C240" s="285"/>
      <c r="D240" s="183" t="s">
        <v>235</v>
      </c>
      <c r="E240" s="175">
        <v>48</v>
      </c>
      <c r="F240" s="176">
        <v>7290</v>
      </c>
      <c r="G240" s="176">
        <v>349913</v>
      </c>
      <c r="H240" s="176">
        <v>1483</v>
      </c>
      <c r="I240" s="176">
        <v>71188</v>
      </c>
      <c r="J240" s="177">
        <v>278725</v>
      </c>
    </row>
    <row r="241" spans="1:10" x14ac:dyDescent="0.2">
      <c r="A241" s="289"/>
      <c r="B241" s="284"/>
      <c r="C241" s="283" t="s">
        <v>92</v>
      </c>
      <c r="D241" s="183" t="s">
        <v>102</v>
      </c>
      <c r="E241" s="175">
        <v>239</v>
      </c>
      <c r="F241" s="176">
        <v>6486</v>
      </c>
      <c r="G241" s="176">
        <v>1550152</v>
      </c>
      <c r="H241" s="175">
        <v>835</v>
      </c>
      <c r="I241" s="176">
        <v>199513</v>
      </c>
      <c r="J241" s="177">
        <v>1350639</v>
      </c>
    </row>
    <row r="242" spans="1:10" x14ac:dyDescent="0.2">
      <c r="A242" s="289"/>
      <c r="B242" s="284"/>
      <c r="C242" s="284"/>
      <c r="D242" s="183" t="s">
        <v>114</v>
      </c>
      <c r="E242" s="175">
        <v>438</v>
      </c>
      <c r="F242" s="176">
        <v>31449</v>
      </c>
      <c r="G242" s="176">
        <v>13774783</v>
      </c>
      <c r="H242" s="175">
        <v>835</v>
      </c>
      <c r="I242" s="176">
        <v>365635</v>
      </c>
      <c r="J242" s="177">
        <v>13409148</v>
      </c>
    </row>
    <row r="243" spans="1:10" x14ac:dyDescent="0.2">
      <c r="A243" s="289"/>
      <c r="B243" s="284"/>
      <c r="C243" s="284"/>
      <c r="D243" s="183" t="s">
        <v>108</v>
      </c>
      <c r="E243" s="176">
        <v>2361</v>
      </c>
      <c r="F243" s="176">
        <v>19112</v>
      </c>
      <c r="G243" s="176">
        <v>45123614</v>
      </c>
      <c r="H243" s="175">
        <v>835</v>
      </c>
      <c r="I243" s="176">
        <v>1970922</v>
      </c>
      <c r="J243" s="177">
        <v>43152693</v>
      </c>
    </row>
    <row r="244" spans="1:10" x14ac:dyDescent="0.2">
      <c r="A244" s="289"/>
      <c r="B244" s="284"/>
      <c r="C244" s="284"/>
      <c r="D244" s="183" t="s">
        <v>109</v>
      </c>
      <c r="E244" s="175">
        <v>264</v>
      </c>
      <c r="F244" s="176">
        <v>12258</v>
      </c>
      <c r="G244" s="176">
        <v>3236104</v>
      </c>
      <c r="H244" s="175">
        <v>835</v>
      </c>
      <c r="I244" s="176">
        <v>220383</v>
      </c>
      <c r="J244" s="177">
        <v>3015722</v>
      </c>
    </row>
    <row r="245" spans="1:10" x14ac:dyDescent="0.2">
      <c r="A245" s="289"/>
      <c r="B245" s="284"/>
      <c r="C245" s="284"/>
      <c r="D245" s="183" t="s">
        <v>103</v>
      </c>
      <c r="E245" s="175">
        <v>472</v>
      </c>
      <c r="F245" s="176">
        <v>8603</v>
      </c>
      <c r="G245" s="176">
        <v>4060568</v>
      </c>
      <c r="H245" s="175">
        <v>835</v>
      </c>
      <c r="I245" s="176">
        <v>394017</v>
      </c>
      <c r="J245" s="177">
        <v>3666551</v>
      </c>
    </row>
    <row r="246" spans="1:10" x14ac:dyDescent="0.2">
      <c r="A246" s="289"/>
      <c r="B246" s="284"/>
      <c r="C246" s="284"/>
      <c r="D246" s="183" t="s">
        <v>104</v>
      </c>
      <c r="E246" s="175">
        <v>71</v>
      </c>
      <c r="F246" s="176">
        <v>5862</v>
      </c>
      <c r="G246" s="176">
        <v>416190</v>
      </c>
      <c r="H246" s="175">
        <v>835</v>
      </c>
      <c r="I246" s="176">
        <v>59270</v>
      </c>
      <c r="J246" s="177">
        <v>356921</v>
      </c>
    </row>
    <row r="247" spans="1:10" x14ac:dyDescent="0.2">
      <c r="A247" s="289"/>
      <c r="B247" s="284"/>
      <c r="C247" s="284"/>
      <c r="D247" s="183" t="s">
        <v>118</v>
      </c>
      <c r="E247" s="175">
        <v>599</v>
      </c>
      <c r="F247" s="176">
        <v>3577</v>
      </c>
      <c r="G247" s="176">
        <v>2142510</v>
      </c>
      <c r="H247" s="175">
        <v>835</v>
      </c>
      <c r="I247" s="176">
        <v>500035</v>
      </c>
      <c r="J247" s="177">
        <v>1642475</v>
      </c>
    </row>
    <row r="248" spans="1:10" x14ac:dyDescent="0.2">
      <c r="A248" s="289"/>
      <c r="B248" s="284"/>
      <c r="C248" s="284"/>
      <c r="D248" s="183" t="s">
        <v>110</v>
      </c>
      <c r="E248" s="175">
        <v>282</v>
      </c>
      <c r="F248" s="176">
        <v>2207</v>
      </c>
      <c r="G248" s="176">
        <v>622307</v>
      </c>
      <c r="H248" s="175">
        <v>835</v>
      </c>
      <c r="I248" s="176">
        <v>235409</v>
      </c>
      <c r="J248" s="177">
        <v>386899</v>
      </c>
    </row>
    <row r="249" spans="1:10" x14ac:dyDescent="0.2">
      <c r="A249" s="289"/>
      <c r="B249" s="284"/>
      <c r="C249" s="284"/>
      <c r="D249" s="183" t="s">
        <v>105</v>
      </c>
      <c r="E249" s="176">
        <v>2570</v>
      </c>
      <c r="F249" s="176">
        <v>34355</v>
      </c>
      <c r="G249" s="176">
        <v>88291295</v>
      </c>
      <c r="H249" s="175">
        <v>835</v>
      </c>
      <c r="I249" s="176">
        <v>2145391</v>
      </c>
      <c r="J249" s="177">
        <v>86145903</v>
      </c>
    </row>
    <row r="250" spans="1:10" x14ac:dyDescent="0.2">
      <c r="A250" s="289"/>
      <c r="B250" s="284"/>
      <c r="C250" s="284"/>
      <c r="D250" s="183" t="s">
        <v>107</v>
      </c>
      <c r="E250" s="176">
        <v>1028</v>
      </c>
      <c r="F250" s="176">
        <v>4885</v>
      </c>
      <c r="G250" s="176">
        <v>5021805</v>
      </c>
      <c r="H250" s="175">
        <v>835</v>
      </c>
      <c r="I250" s="176">
        <v>858157</v>
      </c>
      <c r="J250" s="177">
        <v>4163648</v>
      </c>
    </row>
    <row r="251" spans="1:10" x14ac:dyDescent="0.2">
      <c r="A251" s="290"/>
      <c r="B251" s="285"/>
      <c r="C251" s="285"/>
      <c r="D251" s="183" t="s">
        <v>235</v>
      </c>
      <c r="E251" s="175">
        <v>522</v>
      </c>
      <c r="F251" s="176">
        <v>6642</v>
      </c>
      <c r="G251" s="176">
        <v>3466887</v>
      </c>
      <c r="H251" s="175">
        <v>835</v>
      </c>
      <c r="I251" s="176">
        <v>435757</v>
      </c>
      <c r="J251" s="177">
        <v>3031130</v>
      </c>
    </row>
    <row r="252" spans="1:10" ht="15.75" customHeight="1" x14ac:dyDescent="0.2">
      <c r="A252" s="288" t="s">
        <v>136</v>
      </c>
      <c r="B252" s="291" t="s">
        <v>64</v>
      </c>
      <c r="C252" s="292"/>
      <c r="D252" s="293"/>
      <c r="E252" s="176">
        <v>2924</v>
      </c>
      <c r="F252" s="176"/>
      <c r="G252" s="176">
        <v>52151476</v>
      </c>
      <c r="H252" s="176"/>
      <c r="I252" s="176">
        <v>4064814</v>
      </c>
      <c r="J252" s="177">
        <v>48086662</v>
      </c>
    </row>
    <row r="253" spans="1:10" x14ac:dyDescent="0.2">
      <c r="A253" s="289"/>
      <c r="B253" s="183" t="s">
        <v>79</v>
      </c>
      <c r="C253" s="183" t="s">
        <v>80</v>
      </c>
      <c r="D253" s="183" t="s">
        <v>81</v>
      </c>
      <c r="E253" s="294">
        <v>4</v>
      </c>
      <c r="F253" s="281">
        <v>6948</v>
      </c>
      <c r="G253" s="281">
        <v>27791</v>
      </c>
      <c r="H253" s="294">
        <v>0</v>
      </c>
      <c r="I253" s="294">
        <v>0</v>
      </c>
      <c r="J253" s="286">
        <v>27791</v>
      </c>
    </row>
    <row r="254" spans="1:10" x14ac:dyDescent="0.2">
      <c r="A254" s="289"/>
      <c r="B254" s="283" t="s">
        <v>82</v>
      </c>
      <c r="C254" s="183" t="s">
        <v>83</v>
      </c>
      <c r="D254" s="183" t="s">
        <v>86</v>
      </c>
      <c r="E254" s="295"/>
      <c r="F254" s="282"/>
      <c r="G254" s="282"/>
      <c r="H254" s="295"/>
      <c r="I254" s="295"/>
      <c r="J254" s="287"/>
    </row>
    <row r="255" spans="1:10" x14ac:dyDescent="0.2">
      <c r="A255" s="289"/>
      <c r="B255" s="284"/>
      <c r="C255" s="183" t="s">
        <v>87</v>
      </c>
      <c r="D255" s="183" t="s">
        <v>90</v>
      </c>
      <c r="E255" s="175">
        <v>18</v>
      </c>
      <c r="F255" s="176">
        <v>8431</v>
      </c>
      <c r="G255" s="176">
        <v>151757</v>
      </c>
      <c r="H255" s="176">
        <v>2592</v>
      </c>
      <c r="I255" s="176">
        <v>46661</v>
      </c>
      <c r="J255" s="177">
        <v>105096</v>
      </c>
    </row>
    <row r="256" spans="1:10" x14ac:dyDescent="0.2">
      <c r="A256" s="289"/>
      <c r="B256" s="284"/>
      <c r="C256" s="183" t="s">
        <v>91</v>
      </c>
      <c r="D256" s="183" t="s">
        <v>90</v>
      </c>
      <c r="E256" s="175">
        <v>29</v>
      </c>
      <c r="F256" s="176">
        <v>8013</v>
      </c>
      <c r="G256" s="176">
        <v>232389</v>
      </c>
      <c r="H256" s="176">
        <v>2362</v>
      </c>
      <c r="I256" s="176">
        <v>68507</v>
      </c>
      <c r="J256" s="177">
        <v>163882</v>
      </c>
    </row>
    <row r="257" spans="1:10" x14ac:dyDescent="0.2">
      <c r="A257" s="289"/>
      <c r="B257" s="284"/>
      <c r="C257" s="283" t="s">
        <v>92</v>
      </c>
      <c r="D257" s="183" t="s">
        <v>88</v>
      </c>
      <c r="E257" s="175">
        <v>468</v>
      </c>
      <c r="F257" s="176">
        <v>27913</v>
      </c>
      <c r="G257" s="176">
        <v>13063304</v>
      </c>
      <c r="H257" s="176">
        <v>1944</v>
      </c>
      <c r="I257" s="176">
        <v>909774</v>
      </c>
      <c r="J257" s="177">
        <v>12153530</v>
      </c>
    </row>
    <row r="258" spans="1:10" x14ac:dyDescent="0.2">
      <c r="A258" s="289"/>
      <c r="B258" s="285"/>
      <c r="C258" s="285"/>
      <c r="D258" s="183" t="s">
        <v>90</v>
      </c>
      <c r="E258" s="175">
        <v>917</v>
      </c>
      <c r="F258" s="176">
        <v>7783</v>
      </c>
      <c r="G258" s="176">
        <v>7136652</v>
      </c>
      <c r="H258" s="176">
        <v>1944</v>
      </c>
      <c r="I258" s="176">
        <v>1782613</v>
      </c>
      <c r="J258" s="177">
        <v>5354040</v>
      </c>
    </row>
    <row r="259" spans="1:10" x14ac:dyDescent="0.2">
      <c r="A259" s="289"/>
      <c r="B259" s="283" t="s">
        <v>98</v>
      </c>
      <c r="C259" s="283" t="s">
        <v>83</v>
      </c>
      <c r="D259" s="183" t="s">
        <v>113</v>
      </c>
      <c r="E259" s="175">
        <v>1</v>
      </c>
      <c r="F259" s="176">
        <v>18277</v>
      </c>
      <c r="G259" s="176">
        <v>18277</v>
      </c>
      <c r="H259" s="175">
        <v>0</v>
      </c>
      <c r="I259" s="175">
        <v>0</v>
      </c>
      <c r="J259" s="177">
        <v>18277</v>
      </c>
    </row>
    <row r="260" spans="1:10" x14ac:dyDescent="0.2">
      <c r="A260" s="289"/>
      <c r="B260" s="284"/>
      <c r="C260" s="285"/>
      <c r="D260" s="183" t="s">
        <v>101</v>
      </c>
      <c r="E260" s="175">
        <v>1</v>
      </c>
      <c r="F260" s="176">
        <v>4050</v>
      </c>
      <c r="G260" s="176">
        <v>4050</v>
      </c>
      <c r="H260" s="175">
        <v>0</v>
      </c>
      <c r="I260" s="175">
        <v>0</v>
      </c>
      <c r="J260" s="177">
        <v>4050</v>
      </c>
    </row>
    <row r="261" spans="1:10" x14ac:dyDescent="0.2">
      <c r="A261" s="289"/>
      <c r="B261" s="284"/>
      <c r="C261" s="283" t="s">
        <v>87</v>
      </c>
      <c r="D261" s="183" t="s">
        <v>108</v>
      </c>
      <c r="E261" s="175">
        <v>4</v>
      </c>
      <c r="F261" s="176">
        <v>19760</v>
      </c>
      <c r="G261" s="176">
        <v>79042</v>
      </c>
      <c r="H261" s="176">
        <v>1483</v>
      </c>
      <c r="I261" s="176">
        <v>5932</v>
      </c>
      <c r="J261" s="177">
        <v>73109</v>
      </c>
    </row>
    <row r="262" spans="1:10" x14ac:dyDescent="0.2">
      <c r="A262" s="289"/>
      <c r="B262" s="284"/>
      <c r="C262" s="284"/>
      <c r="D262" s="183" t="s">
        <v>105</v>
      </c>
      <c r="E262" s="175">
        <v>4</v>
      </c>
      <c r="F262" s="176">
        <v>35003</v>
      </c>
      <c r="G262" s="176">
        <v>140012</v>
      </c>
      <c r="H262" s="176">
        <v>1483</v>
      </c>
      <c r="I262" s="176">
        <v>5932</v>
      </c>
      <c r="J262" s="177">
        <v>134079</v>
      </c>
    </row>
    <row r="263" spans="1:10" x14ac:dyDescent="0.2">
      <c r="A263" s="289"/>
      <c r="B263" s="284"/>
      <c r="C263" s="284"/>
      <c r="D263" s="183" t="s">
        <v>107</v>
      </c>
      <c r="E263" s="175">
        <v>5</v>
      </c>
      <c r="F263" s="176">
        <v>5533</v>
      </c>
      <c r="G263" s="176">
        <v>27667</v>
      </c>
      <c r="H263" s="176">
        <v>1483</v>
      </c>
      <c r="I263" s="176">
        <v>7415</v>
      </c>
      <c r="J263" s="177">
        <v>20251</v>
      </c>
    </row>
    <row r="264" spans="1:10" x14ac:dyDescent="0.2">
      <c r="A264" s="289"/>
      <c r="B264" s="284"/>
      <c r="C264" s="285"/>
      <c r="D264" s="183" t="s">
        <v>235</v>
      </c>
      <c r="E264" s="175">
        <v>9</v>
      </c>
      <c r="F264" s="176">
        <v>7290</v>
      </c>
      <c r="G264" s="176">
        <v>65609</v>
      </c>
      <c r="H264" s="176">
        <v>1483</v>
      </c>
      <c r="I264" s="176">
        <v>13348</v>
      </c>
      <c r="J264" s="177">
        <v>52261</v>
      </c>
    </row>
    <row r="265" spans="1:10" x14ac:dyDescent="0.2">
      <c r="A265" s="289"/>
      <c r="B265" s="284"/>
      <c r="C265" s="183" t="s">
        <v>91</v>
      </c>
      <c r="D265" s="183" t="s">
        <v>108</v>
      </c>
      <c r="E265" s="175">
        <v>6</v>
      </c>
      <c r="F265" s="176">
        <v>19321</v>
      </c>
      <c r="G265" s="176">
        <v>115928</v>
      </c>
      <c r="H265" s="176">
        <v>1253</v>
      </c>
      <c r="I265" s="176">
        <v>7519</v>
      </c>
      <c r="J265" s="177">
        <v>108409</v>
      </c>
    </row>
    <row r="266" spans="1:10" x14ac:dyDescent="0.2">
      <c r="A266" s="289"/>
      <c r="B266" s="284"/>
      <c r="C266" s="283" t="s">
        <v>92</v>
      </c>
      <c r="D266" s="183" t="s">
        <v>114</v>
      </c>
      <c r="E266" s="175">
        <v>49</v>
      </c>
      <c r="F266" s="176">
        <v>31449</v>
      </c>
      <c r="G266" s="176">
        <v>1541014</v>
      </c>
      <c r="H266" s="175">
        <v>835</v>
      </c>
      <c r="I266" s="176">
        <v>40904</v>
      </c>
      <c r="J266" s="177">
        <v>1500110</v>
      </c>
    </row>
    <row r="267" spans="1:10" x14ac:dyDescent="0.2">
      <c r="A267" s="289"/>
      <c r="B267" s="284"/>
      <c r="C267" s="284"/>
      <c r="D267" s="183" t="s">
        <v>108</v>
      </c>
      <c r="E267" s="175">
        <v>516</v>
      </c>
      <c r="F267" s="176">
        <v>19112</v>
      </c>
      <c r="G267" s="176">
        <v>9861832</v>
      </c>
      <c r="H267" s="175">
        <v>835</v>
      </c>
      <c r="I267" s="176">
        <v>430748</v>
      </c>
      <c r="J267" s="177">
        <v>9431084</v>
      </c>
    </row>
    <row r="268" spans="1:10" x14ac:dyDescent="0.2">
      <c r="A268" s="289"/>
      <c r="B268" s="284"/>
      <c r="C268" s="284"/>
      <c r="D268" s="183" t="s">
        <v>109</v>
      </c>
      <c r="E268" s="175">
        <v>261</v>
      </c>
      <c r="F268" s="176">
        <v>12258</v>
      </c>
      <c r="G268" s="176">
        <v>3199330</v>
      </c>
      <c r="H268" s="175">
        <v>835</v>
      </c>
      <c r="I268" s="176">
        <v>217878</v>
      </c>
      <c r="J268" s="177">
        <v>2981452</v>
      </c>
    </row>
    <row r="269" spans="1:10" x14ac:dyDescent="0.2">
      <c r="A269" s="289"/>
      <c r="B269" s="284"/>
      <c r="C269" s="284"/>
      <c r="D269" s="183" t="s">
        <v>105</v>
      </c>
      <c r="E269" s="175">
        <v>447</v>
      </c>
      <c r="F269" s="176">
        <v>34355</v>
      </c>
      <c r="G269" s="176">
        <v>15356501</v>
      </c>
      <c r="H269" s="175">
        <v>835</v>
      </c>
      <c r="I269" s="176">
        <v>373148</v>
      </c>
      <c r="J269" s="177">
        <v>14983354</v>
      </c>
    </row>
    <row r="270" spans="1:10" x14ac:dyDescent="0.2">
      <c r="A270" s="289"/>
      <c r="B270" s="284"/>
      <c r="C270" s="284"/>
      <c r="D270" s="183" t="s">
        <v>107</v>
      </c>
      <c r="E270" s="175">
        <v>56</v>
      </c>
      <c r="F270" s="176">
        <v>4885</v>
      </c>
      <c r="G270" s="176">
        <v>273561</v>
      </c>
      <c r="H270" s="175">
        <v>835</v>
      </c>
      <c r="I270" s="176">
        <v>46748</v>
      </c>
      <c r="J270" s="177">
        <v>226814</v>
      </c>
    </row>
    <row r="271" spans="1:10" x14ac:dyDescent="0.2">
      <c r="A271" s="290"/>
      <c r="B271" s="285"/>
      <c r="C271" s="285"/>
      <c r="D271" s="183" t="s">
        <v>235</v>
      </c>
      <c r="E271" s="175">
        <v>129</v>
      </c>
      <c r="F271" s="176">
        <v>6642</v>
      </c>
      <c r="G271" s="176">
        <v>856759</v>
      </c>
      <c r="H271" s="175">
        <v>835</v>
      </c>
      <c r="I271" s="176">
        <v>107687</v>
      </c>
      <c r="J271" s="177">
        <v>749072</v>
      </c>
    </row>
    <row r="272" spans="1:10" ht="15.75" customHeight="1" x14ac:dyDescent="0.2">
      <c r="A272" s="288" t="s">
        <v>165</v>
      </c>
      <c r="B272" s="291" t="s">
        <v>64</v>
      </c>
      <c r="C272" s="292"/>
      <c r="D272" s="293"/>
      <c r="E272" s="176">
        <v>27473</v>
      </c>
      <c r="F272" s="176"/>
      <c r="G272" s="176">
        <v>387378059</v>
      </c>
      <c r="H272" s="176"/>
      <c r="I272" s="176">
        <v>57612359</v>
      </c>
      <c r="J272" s="177">
        <v>329765700</v>
      </c>
    </row>
    <row r="273" spans="1:10" x14ac:dyDescent="0.2">
      <c r="A273" s="289"/>
      <c r="B273" s="183" t="s">
        <v>79</v>
      </c>
      <c r="C273" s="183" t="s">
        <v>80</v>
      </c>
      <c r="D273" s="183" t="s">
        <v>81</v>
      </c>
      <c r="E273" s="294">
        <v>1</v>
      </c>
      <c r="F273" s="281">
        <v>27078</v>
      </c>
      <c r="G273" s="281">
        <v>27078</v>
      </c>
      <c r="H273" s="294">
        <v>0</v>
      </c>
      <c r="I273" s="294">
        <v>0</v>
      </c>
      <c r="J273" s="286">
        <v>27078</v>
      </c>
    </row>
    <row r="274" spans="1:10" x14ac:dyDescent="0.2">
      <c r="A274" s="289"/>
      <c r="B274" s="283" t="s">
        <v>82</v>
      </c>
      <c r="C274" s="283" t="s">
        <v>83</v>
      </c>
      <c r="D274" s="183" t="s">
        <v>119</v>
      </c>
      <c r="E274" s="295"/>
      <c r="F274" s="282"/>
      <c r="G274" s="282"/>
      <c r="H274" s="295"/>
      <c r="I274" s="295"/>
      <c r="J274" s="287"/>
    </row>
    <row r="275" spans="1:10" x14ac:dyDescent="0.2">
      <c r="A275" s="289"/>
      <c r="B275" s="284"/>
      <c r="C275" s="284"/>
      <c r="D275" s="183" t="s">
        <v>85</v>
      </c>
      <c r="E275" s="175">
        <v>5</v>
      </c>
      <c r="F275" s="176">
        <v>14471</v>
      </c>
      <c r="G275" s="176">
        <v>72353</v>
      </c>
      <c r="H275" s="175">
        <v>0</v>
      </c>
      <c r="I275" s="175">
        <v>0</v>
      </c>
      <c r="J275" s="177">
        <v>72353</v>
      </c>
    </row>
    <row r="276" spans="1:10" x14ac:dyDescent="0.2">
      <c r="A276" s="289"/>
      <c r="B276" s="284"/>
      <c r="C276" s="284"/>
      <c r="D276" s="183" t="s">
        <v>86</v>
      </c>
      <c r="E276" s="175">
        <v>281</v>
      </c>
      <c r="F276" s="176">
        <v>6948</v>
      </c>
      <c r="G276" s="176">
        <v>1952339</v>
      </c>
      <c r="H276" s="175">
        <v>0</v>
      </c>
      <c r="I276" s="175">
        <v>0</v>
      </c>
      <c r="J276" s="177">
        <v>1952339</v>
      </c>
    </row>
    <row r="277" spans="1:10" x14ac:dyDescent="0.2">
      <c r="A277" s="289"/>
      <c r="B277" s="284"/>
      <c r="C277" s="285"/>
      <c r="D277" s="183" t="s">
        <v>100</v>
      </c>
      <c r="E277" s="175">
        <v>3</v>
      </c>
      <c r="F277" s="176">
        <v>10437</v>
      </c>
      <c r="G277" s="176">
        <v>31310</v>
      </c>
      <c r="H277" s="175">
        <v>0</v>
      </c>
      <c r="I277" s="175">
        <v>0</v>
      </c>
      <c r="J277" s="177">
        <v>31310</v>
      </c>
    </row>
    <row r="278" spans="1:10" x14ac:dyDescent="0.2">
      <c r="A278" s="289"/>
      <c r="B278" s="284"/>
      <c r="C278" s="283" t="s">
        <v>87</v>
      </c>
      <c r="D278" s="183" t="s">
        <v>88</v>
      </c>
      <c r="E278" s="175">
        <v>3</v>
      </c>
      <c r="F278" s="176">
        <v>28561</v>
      </c>
      <c r="G278" s="176">
        <v>85684</v>
      </c>
      <c r="H278" s="176">
        <v>2592</v>
      </c>
      <c r="I278" s="176">
        <v>7777</v>
      </c>
      <c r="J278" s="177">
        <v>77907</v>
      </c>
    </row>
    <row r="279" spans="1:10" x14ac:dyDescent="0.2">
      <c r="A279" s="289"/>
      <c r="B279" s="284"/>
      <c r="C279" s="284"/>
      <c r="D279" s="183" t="s">
        <v>89</v>
      </c>
      <c r="E279" s="175">
        <v>25</v>
      </c>
      <c r="F279" s="176">
        <v>15954</v>
      </c>
      <c r="G279" s="176">
        <v>398841</v>
      </c>
      <c r="H279" s="176">
        <v>2592</v>
      </c>
      <c r="I279" s="176">
        <v>64807</v>
      </c>
      <c r="J279" s="177">
        <v>334034</v>
      </c>
    </row>
    <row r="280" spans="1:10" x14ac:dyDescent="0.2">
      <c r="A280" s="289"/>
      <c r="B280" s="284"/>
      <c r="C280" s="284"/>
      <c r="D280" s="183" t="s">
        <v>90</v>
      </c>
      <c r="E280" s="175">
        <v>389</v>
      </c>
      <c r="F280" s="176">
        <v>8431</v>
      </c>
      <c r="G280" s="176">
        <v>3279627</v>
      </c>
      <c r="H280" s="176">
        <v>2592</v>
      </c>
      <c r="I280" s="176">
        <v>1008393</v>
      </c>
      <c r="J280" s="177">
        <v>2271234</v>
      </c>
    </row>
    <row r="281" spans="1:10" x14ac:dyDescent="0.2">
      <c r="A281" s="289"/>
      <c r="B281" s="284"/>
      <c r="C281" s="285"/>
      <c r="D281" s="183" t="s">
        <v>106</v>
      </c>
      <c r="E281" s="175">
        <v>5</v>
      </c>
      <c r="F281" s="176">
        <v>11920</v>
      </c>
      <c r="G281" s="176">
        <v>59599</v>
      </c>
      <c r="H281" s="176">
        <v>2592</v>
      </c>
      <c r="I281" s="176">
        <v>12961</v>
      </c>
      <c r="J281" s="177">
        <v>46638</v>
      </c>
    </row>
    <row r="282" spans="1:10" x14ac:dyDescent="0.2">
      <c r="A282" s="289"/>
      <c r="B282" s="284"/>
      <c r="C282" s="183" t="s">
        <v>91</v>
      </c>
      <c r="D282" s="183" t="s">
        <v>90</v>
      </c>
      <c r="E282" s="175">
        <v>37</v>
      </c>
      <c r="F282" s="176">
        <v>8020</v>
      </c>
      <c r="G282" s="176">
        <v>296742</v>
      </c>
      <c r="H282" s="176">
        <v>2362</v>
      </c>
      <c r="I282" s="176">
        <v>87406</v>
      </c>
      <c r="J282" s="177">
        <v>209336</v>
      </c>
    </row>
    <row r="283" spans="1:10" x14ac:dyDescent="0.2">
      <c r="A283" s="289"/>
      <c r="B283" s="284"/>
      <c r="C283" s="283" t="s">
        <v>92</v>
      </c>
      <c r="D283" s="183" t="s">
        <v>88</v>
      </c>
      <c r="E283" s="176">
        <v>1202</v>
      </c>
      <c r="F283" s="176">
        <v>27913</v>
      </c>
      <c r="G283" s="176">
        <v>33551478</v>
      </c>
      <c r="H283" s="176">
        <v>1944</v>
      </c>
      <c r="I283" s="176">
        <v>2336642</v>
      </c>
      <c r="J283" s="177">
        <v>31214837</v>
      </c>
    </row>
    <row r="284" spans="1:10" x14ac:dyDescent="0.2">
      <c r="A284" s="289"/>
      <c r="B284" s="284"/>
      <c r="C284" s="284"/>
      <c r="D284" s="183" t="s">
        <v>89</v>
      </c>
      <c r="E284" s="176">
        <v>3498</v>
      </c>
      <c r="F284" s="176">
        <v>15305</v>
      </c>
      <c r="G284" s="176">
        <v>53537988</v>
      </c>
      <c r="H284" s="176">
        <v>1944</v>
      </c>
      <c r="I284" s="176">
        <v>6799977</v>
      </c>
      <c r="J284" s="177">
        <v>46738012</v>
      </c>
    </row>
    <row r="285" spans="1:10" x14ac:dyDescent="0.2">
      <c r="A285" s="289"/>
      <c r="B285" s="284"/>
      <c r="C285" s="284"/>
      <c r="D285" s="183" t="s">
        <v>94</v>
      </c>
      <c r="E285" s="175">
        <v>72</v>
      </c>
      <c r="F285" s="176">
        <v>21026</v>
      </c>
      <c r="G285" s="176">
        <v>1513878</v>
      </c>
      <c r="H285" s="176">
        <v>1944</v>
      </c>
      <c r="I285" s="176">
        <v>139965</v>
      </c>
      <c r="J285" s="177">
        <v>1373913</v>
      </c>
    </row>
    <row r="286" spans="1:10" x14ac:dyDescent="0.2">
      <c r="A286" s="289"/>
      <c r="B286" s="284"/>
      <c r="C286" s="284"/>
      <c r="D286" s="183" t="s">
        <v>90</v>
      </c>
      <c r="E286" s="176">
        <v>10422</v>
      </c>
      <c r="F286" s="176">
        <v>7783</v>
      </c>
      <c r="G286" s="176">
        <v>81110348</v>
      </c>
      <c r="H286" s="176">
        <v>1944</v>
      </c>
      <c r="I286" s="176">
        <v>20259965</v>
      </c>
      <c r="J286" s="177">
        <v>60850383</v>
      </c>
    </row>
    <row r="287" spans="1:10" x14ac:dyDescent="0.2">
      <c r="A287" s="289"/>
      <c r="B287" s="285"/>
      <c r="C287" s="285"/>
      <c r="D287" s="183" t="s">
        <v>106</v>
      </c>
      <c r="E287" s="176">
        <v>1143</v>
      </c>
      <c r="F287" s="176">
        <v>11271</v>
      </c>
      <c r="G287" s="176">
        <v>12883322</v>
      </c>
      <c r="H287" s="176">
        <v>1944</v>
      </c>
      <c r="I287" s="176">
        <v>2221948</v>
      </c>
      <c r="J287" s="177">
        <v>10661374</v>
      </c>
    </row>
    <row r="288" spans="1:10" x14ac:dyDescent="0.2">
      <c r="A288" s="289"/>
      <c r="B288" s="283" t="s">
        <v>95</v>
      </c>
      <c r="C288" s="283" t="s">
        <v>83</v>
      </c>
      <c r="D288" s="183" t="s">
        <v>96</v>
      </c>
      <c r="E288" s="175">
        <v>80</v>
      </c>
      <c r="F288" s="176">
        <v>20593</v>
      </c>
      <c r="G288" s="176">
        <v>1647445</v>
      </c>
      <c r="H288" s="176">
        <v>3416</v>
      </c>
      <c r="I288" s="176">
        <v>273285</v>
      </c>
      <c r="J288" s="177">
        <v>1374161</v>
      </c>
    </row>
    <row r="289" spans="1:10" x14ac:dyDescent="0.2">
      <c r="A289" s="289"/>
      <c r="B289" s="285"/>
      <c r="C289" s="285"/>
      <c r="D289" s="183" t="s">
        <v>97</v>
      </c>
      <c r="E289" s="176">
        <v>6116</v>
      </c>
      <c r="F289" s="176">
        <v>17736</v>
      </c>
      <c r="G289" s="176">
        <v>108475296</v>
      </c>
      <c r="H289" s="176">
        <v>3416</v>
      </c>
      <c r="I289" s="176">
        <v>20892613</v>
      </c>
      <c r="J289" s="177">
        <v>87582682</v>
      </c>
    </row>
    <row r="290" spans="1:10" x14ac:dyDescent="0.2">
      <c r="A290" s="289"/>
      <c r="B290" s="283" t="s">
        <v>98</v>
      </c>
      <c r="C290" s="283" t="s">
        <v>83</v>
      </c>
      <c r="D290" s="183" t="s">
        <v>113</v>
      </c>
      <c r="E290" s="175">
        <v>4</v>
      </c>
      <c r="F290" s="176">
        <v>18277</v>
      </c>
      <c r="G290" s="176">
        <v>73109</v>
      </c>
      <c r="H290" s="175">
        <v>0</v>
      </c>
      <c r="I290" s="175">
        <v>0</v>
      </c>
      <c r="J290" s="177">
        <v>73109</v>
      </c>
    </row>
    <row r="291" spans="1:10" x14ac:dyDescent="0.2">
      <c r="A291" s="289"/>
      <c r="B291" s="284"/>
      <c r="C291" s="284"/>
      <c r="D291" s="183" t="s">
        <v>121</v>
      </c>
      <c r="E291" s="175">
        <v>1</v>
      </c>
      <c r="F291" s="176">
        <v>11423</v>
      </c>
      <c r="G291" s="176">
        <v>11423</v>
      </c>
      <c r="H291" s="175">
        <v>0</v>
      </c>
      <c r="I291" s="175">
        <v>0</v>
      </c>
      <c r="J291" s="177">
        <v>11423</v>
      </c>
    </row>
    <row r="292" spans="1:10" x14ac:dyDescent="0.2">
      <c r="A292" s="289"/>
      <c r="B292" s="284"/>
      <c r="C292" s="284"/>
      <c r="D292" s="183" t="s">
        <v>124</v>
      </c>
      <c r="E292" s="175">
        <v>1</v>
      </c>
      <c r="F292" s="176">
        <v>5027</v>
      </c>
      <c r="G292" s="176">
        <v>5027</v>
      </c>
      <c r="H292" s="175">
        <v>0</v>
      </c>
      <c r="I292" s="175">
        <v>0</v>
      </c>
      <c r="J292" s="177">
        <v>5027</v>
      </c>
    </row>
    <row r="293" spans="1:10" x14ac:dyDescent="0.2">
      <c r="A293" s="289"/>
      <c r="B293" s="284"/>
      <c r="C293" s="285"/>
      <c r="D293" s="183" t="s">
        <v>99</v>
      </c>
      <c r="E293" s="175">
        <v>3</v>
      </c>
      <c r="F293" s="176">
        <v>33520</v>
      </c>
      <c r="G293" s="176">
        <v>100559</v>
      </c>
      <c r="H293" s="175">
        <v>0</v>
      </c>
      <c r="I293" s="175">
        <v>0</v>
      </c>
      <c r="J293" s="177">
        <v>100559</v>
      </c>
    </row>
    <row r="294" spans="1:10" x14ac:dyDescent="0.2">
      <c r="A294" s="289"/>
      <c r="B294" s="284"/>
      <c r="C294" s="283" t="s">
        <v>87</v>
      </c>
      <c r="D294" s="183" t="s">
        <v>108</v>
      </c>
      <c r="E294" s="175">
        <v>3</v>
      </c>
      <c r="F294" s="176">
        <v>19760</v>
      </c>
      <c r="G294" s="176">
        <v>59281</v>
      </c>
      <c r="H294" s="176">
        <v>1483</v>
      </c>
      <c r="I294" s="176">
        <v>4449</v>
      </c>
      <c r="J294" s="177">
        <v>54832</v>
      </c>
    </row>
    <row r="295" spans="1:10" x14ac:dyDescent="0.2">
      <c r="A295" s="289"/>
      <c r="B295" s="284"/>
      <c r="C295" s="284"/>
      <c r="D295" s="183" t="s">
        <v>109</v>
      </c>
      <c r="E295" s="175">
        <v>1</v>
      </c>
      <c r="F295" s="176">
        <v>12906</v>
      </c>
      <c r="G295" s="176">
        <v>12906</v>
      </c>
      <c r="H295" s="176">
        <v>1483</v>
      </c>
      <c r="I295" s="176">
        <v>1483</v>
      </c>
      <c r="J295" s="177">
        <v>11423</v>
      </c>
    </row>
    <row r="296" spans="1:10" x14ac:dyDescent="0.2">
      <c r="A296" s="289"/>
      <c r="B296" s="284"/>
      <c r="C296" s="284"/>
      <c r="D296" s="183" t="s">
        <v>104</v>
      </c>
      <c r="E296" s="175">
        <v>3</v>
      </c>
      <c r="F296" s="176">
        <v>6510</v>
      </c>
      <c r="G296" s="176">
        <v>19530</v>
      </c>
      <c r="H296" s="176">
        <v>1483</v>
      </c>
      <c r="I296" s="176">
        <v>4449</v>
      </c>
      <c r="J296" s="177">
        <v>15081</v>
      </c>
    </row>
    <row r="297" spans="1:10" x14ac:dyDescent="0.2">
      <c r="A297" s="289"/>
      <c r="B297" s="284"/>
      <c r="C297" s="284"/>
      <c r="D297" s="183" t="s">
        <v>105</v>
      </c>
      <c r="E297" s="175">
        <v>15</v>
      </c>
      <c r="F297" s="176">
        <v>35003</v>
      </c>
      <c r="G297" s="176">
        <v>525043</v>
      </c>
      <c r="H297" s="176">
        <v>1483</v>
      </c>
      <c r="I297" s="176">
        <v>22246</v>
      </c>
      <c r="J297" s="177">
        <v>502797</v>
      </c>
    </row>
    <row r="298" spans="1:10" x14ac:dyDescent="0.2">
      <c r="A298" s="289"/>
      <c r="B298" s="284"/>
      <c r="C298" s="285"/>
      <c r="D298" s="183" t="s">
        <v>107</v>
      </c>
      <c r="E298" s="175">
        <v>2</v>
      </c>
      <c r="F298" s="176">
        <v>5533</v>
      </c>
      <c r="G298" s="176">
        <v>11067</v>
      </c>
      <c r="H298" s="176">
        <v>1483</v>
      </c>
      <c r="I298" s="176">
        <v>2966</v>
      </c>
      <c r="J298" s="177">
        <v>8100</v>
      </c>
    </row>
    <row r="299" spans="1:10" x14ac:dyDescent="0.2">
      <c r="A299" s="289"/>
      <c r="B299" s="284"/>
      <c r="C299" s="283" t="s">
        <v>92</v>
      </c>
      <c r="D299" s="183" t="s">
        <v>114</v>
      </c>
      <c r="E299" s="175">
        <v>47</v>
      </c>
      <c r="F299" s="176">
        <v>31449</v>
      </c>
      <c r="G299" s="176">
        <v>1478116</v>
      </c>
      <c r="H299" s="175">
        <v>835</v>
      </c>
      <c r="I299" s="176">
        <v>39235</v>
      </c>
      <c r="J299" s="177">
        <v>1438881</v>
      </c>
    </row>
    <row r="300" spans="1:10" x14ac:dyDescent="0.2">
      <c r="A300" s="289"/>
      <c r="B300" s="284"/>
      <c r="C300" s="284"/>
      <c r="D300" s="183" t="s">
        <v>108</v>
      </c>
      <c r="E300" s="176">
        <v>1327</v>
      </c>
      <c r="F300" s="176">
        <v>19112</v>
      </c>
      <c r="G300" s="176">
        <v>25361727</v>
      </c>
      <c r="H300" s="175">
        <v>835</v>
      </c>
      <c r="I300" s="176">
        <v>1107757</v>
      </c>
      <c r="J300" s="177">
        <v>24253970</v>
      </c>
    </row>
    <row r="301" spans="1:10" x14ac:dyDescent="0.2">
      <c r="A301" s="289"/>
      <c r="B301" s="284"/>
      <c r="C301" s="284"/>
      <c r="D301" s="183" t="s">
        <v>109</v>
      </c>
      <c r="E301" s="176">
        <v>1011</v>
      </c>
      <c r="F301" s="176">
        <v>12258</v>
      </c>
      <c r="G301" s="176">
        <v>12392809</v>
      </c>
      <c r="H301" s="175">
        <v>835</v>
      </c>
      <c r="I301" s="176">
        <v>843965</v>
      </c>
      <c r="J301" s="177">
        <v>11548843</v>
      </c>
    </row>
    <row r="302" spans="1:10" x14ac:dyDescent="0.2">
      <c r="A302" s="289"/>
      <c r="B302" s="284"/>
      <c r="C302" s="284"/>
      <c r="D302" s="183" t="s">
        <v>103</v>
      </c>
      <c r="E302" s="175">
        <v>77</v>
      </c>
      <c r="F302" s="176">
        <v>8603</v>
      </c>
      <c r="G302" s="176">
        <v>662423</v>
      </c>
      <c r="H302" s="175">
        <v>835</v>
      </c>
      <c r="I302" s="176">
        <v>64278</v>
      </c>
      <c r="J302" s="177">
        <v>598145</v>
      </c>
    </row>
    <row r="303" spans="1:10" x14ac:dyDescent="0.2">
      <c r="A303" s="289"/>
      <c r="B303" s="284"/>
      <c r="C303" s="284"/>
      <c r="D303" s="183" t="s">
        <v>104</v>
      </c>
      <c r="E303" s="175">
        <v>162</v>
      </c>
      <c r="F303" s="176">
        <v>5862</v>
      </c>
      <c r="G303" s="176">
        <v>949617</v>
      </c>
      <c r="H303" s="175">
        <v>835</v>
      </c>
      <c r="I303" s="176">
        <v>135235</v>
      </c>
      <c r="J303" s="177">
        <v>814383</v>
      </c>
    </row>
    <row r="304" spans="1:10" x14ac:dyDescent="0.2">
      <c r="A304" s="289"/>
      <c r="B304" s="284"/>
      <c r="C304" s="284"/>
      <c r="D304" s="183" t="s">
        <v>118</v>
      </c>
      <c r="E304" s="175">
        <v>11</v>
      </c>
      <c r="F304" s="176">
        <v>3577</v>
      </c>
      <c r="G304" s="176">
        <v>39345</v>
      </c>
      <c r="H304" s="175">
        <v>835</v>
      </c>
      <c r="I304" s="176">
        <v>9183</v>
      </c>
      <c r="J304" s="177">
        <v>30162</v>
      </c>
    </row>
    <row r="305" spans="1:10" x14ac:dyDescent="0.2">
      <c r="A305" s="289"/>
      <c r="B305" s="284"/>
      <c r="C305" s="284"/>
      <c r="D305" s="183" t="s">
        <v>110</v>
      </c>
      <c r="E305" s="175">
        <v>163</v>
      </c>
      <c r="F305" s="176">
        <v>2207</v>
      </c>
      <c r="G305" s="176">
        <v>359702</v>
      </c>
      <c r="H305" s="175">
        <v>835</v>
      </c>
      <c r="I305" s="176">
        <v>136070</v>
      </c>
      <c r="J305" s="177">
        <v>223633</v>
      </c>
    </row>
    <row r="306" spans="1:10" x14ac:dyDescent="0.2">
      <c r="A306" s="289"/>
      <c r="B306" s="284"/>
      <c r="C306" s="284"/>
      <c r="D306" s="183" t="s">
        <v>133</v>
      </c>
      <c r="E306" s="175">
        <v>3</v>
      </c>
      <c r="F306" s="176">
        <v>1451</v>
      </c>
      <c r="G306" s="176">
        <v>4354</v>
      </c>
      <c r="H306" s="175">
        <v>835</v>
      </c>
      <c r="I306" s="176">
        <v>2504</v>
      </c>
      <c r="J306" s="177">
        <v>1849</v>
      </c>
    </row>
    <row r="307" spans="1:10" x14ac:dyDescent="0.2">
      <c r="A307" s="289"/>
      <c r="B307" s="284"/>
      <c r="C307" s="284"/>
      <c r="D307" s="183" t="s">
        <v>105</v>
      </c>
      <c r="E307" s="176">
        <v>1349</v>
      </c>
      <c r="F307" s="176">
        <v>34355</v>
      </c>
      <c r="G307" s="176">
        <v>46344341</v>
      </c>
      <c r="H307" s="175">
        <v>835</v>
      </c>
      <c r="I307" s="176">
        <v>1126122</v>
      </c>
      <c r="J307" s="177">
        <v>45218219</v>
      </c>
    </row>
    <row r="308" spans="1:10" x14ac:dyDescent="0.2">
      <c r="A308" s="289"/>
      <c r="B308" s="284"/>
      <c r="C308" s="284"/>
      <c r="D308" s="183" t="s">
        <v>107</v>
      </c>
      <c r="E308" s="175">
        <v>5</v>
      </c>
      <c r="F308" s="176">
        <v>4885</v>
      </c>
      <c r="G308" s="176">
        <v>24425</v>
      </c>
      <c r="H308" s="175">
        <v>835</v>
      </c>
      <c r="I308" s="176">
        <v>4174</v>
      </c>
      <c r="J308" s="177">
        <v>20251</v>
      </c>
    </row>
    <row r="309" spans="1:10" x14ac:dyDescent="0.2">
      <c r="A309" s="290"/>
      <c r="B309" s="285"/>
      <c r="C309" s="285"/>
      <c r="D309" s="183" t="s">
        <v>235</v>
      </c>
      <c r="E309" s="175">
        <v>3</v>
      </c>
      <c r="F309" s="176">
        <v>6642</v>
      </c>
      <c r="G309" s="176">
        <v>19925</v>
      </c>
      <c r="H309" s="175">
        <v>835</v>
      </c>
      <c r="I309" s="176">
        <v>2504</v>
      </c>
      <c r="J309" s="177">
        <v>17420</v>
      </c>
    </row>
    <row r="310" spans="1:10" ht="15.75" customHeight="1" x14ac:dyDescent="0.2">
      <c r="A310" s="288" t="s">
        <v>166</v>
      </c>
      <c r="B310" s="291" t="s">
        <v>64</v>
      </c>
      <c r="C310" s="292"/>
      <c r="D310" s="293"/>
      <c r="E310" s="175">
        <v>543</v>
      </c>
      <c r="F310" s="176"/>
      <c r="G310" s="176">
        <v>10134371</v>
      </c>
      <c r="H310" s="176"/>
      <c r="I310" s="176">
        <v>477969</v>
      </c>
      <c r="J310" s="177">
        <v>9656402</v>
      </c>
    </row>
    <row r="311" spans="1:10" x14ac:dyDescent="0.2">
      <c r="A311" s="289"/>
      <c r="B311" s="183" t="s">
        <v>79</v>
      </c>
      <c r="C311" s="183" t="s">
        <v>80</v>
      </c>
      <c r="D311" s="183" t="s">
        <v>81</v>
      </c>
      <c r="E311" s="294">
        <v>1</v>
      </c>
      <c r="F311" s="281">
        <v>6948</v>
      </c>
      <c r="G311" s="281">
        <v>6948</v>
      </c>
      <c r="H311" s="294">
        <v>0</v>
      </c>
      <c r="I311" s="294">
        <v>0</v>
      </c>
      <c r="J311" s="286">
        <v>6948</v>
      </c>
    </row>
    <row r="312" spans="1:10" x14ac:dyDescent="0.2">
      <c r="A312" s="289"/>
      <c r="B312" s="283" t="s">
        <v>82</v>
      </c>
      <c r="C312" s="183" t="s">
        <v>83</v>
      </c>
      <c r="D312" s="183" t="s">
        <v>86</v>
      </c>
      <c r="E312" s="295"/>
      <c r="F312" s="282"/>
      <c r="G312" s="282"/>
      <c r="H312" s="295"/>
      <c r="I312" s="295"/>
      <c r="J312" s="287"/>
    </row>
    <row r="313" spans="1:10" x14ac:dyDescent="0.2">
      <c r="A313" s="289"/>
      <c r="B313" s="284"/>
      <c r="C313" s="183" t="s">
        <v>91</v>
      </c>
      <c r="D313" s="183" t="s">
        <v>90</v>
      </c>
      <c r="E313" s="175">
        <v>6</v>
      </c>
      <c r="F313" s="176">
        <v>7783</v>
      </c>
      <c r="G313" s="176">
        <v>46696</v>
      </c>
      <c r="H313" s="176">
        <v>2362</v>
      </c>
      <c r="I313" s="176">
        <v>14174</v>
      </c>
      <c r="J313" s="177">
        <v>32522</v>
      </c>
    </row>
    <row r="314" spans="1:10" x14ac:dyDescent="0.2">
      <c r="A314" s="289"/>
      <c r="B314" s="284"/>
      <c r="C314" s="283" t="s">
        <v>92</v>
      </c>
      <c r="D314" s="183" t="s">
        <v>90</v>
      </c>
      <c r="E314" s="175">
        <v>6</v>
      </c>
      <c r="F314" s="176">
        <v>7783</v>
      </c>
      <c r="G314" s="176">
        <v>46696</v>
      </c>
      <c r="H314" s="176">
        <v>1944</v>
      </c>
      <c r="I314" s="176">
        <v>11664</v>
      </c>
      <c r="J314" s="177">
        <v>35032</v>
      </c>
    </row>
    <row r="315" spans="1:10" x14ac:dyDescent="0.2">
      <c r="A315" s="289"/>
      <c r="B315" s="285"/>
      <c r="C315" s="285"/>
      <c r="D315" s="183" t="s">
        <v>106</v>
      </c>
      <c r="E315" s="175">
        <v>11</v>
      </c>
      <c r="F315" s="176">
        <v>11271</v>
      </c>
      <c r="G315" s="176">
        <v>123986</v>
      </c>
      <c r="H315" s="176">
        <v>1944</v>
      </c>
      <c r="I315" s="176">
        <v>21384</v>
      </c>
      <c r="J315" s="177">
        <v>102603</v>
      </c>
    </row>
    <row r="316" spans="1:10" x14ac:dyDescent="0.2">
      <c r="A316" s="289"/>
      <c r="B316" s="283" t="s">
        <v>98</v>
      </c>
      <c r="C316" s="283" t="s">
        <v>83</v>
      </c>
      <c r="D316" s="183" t="s">
        <v>113</v>
      </c>
      <c r="E316" s="175">
        <v>2</v>
      </c>
      <c r="F316" s="176">
        <v>18277</v>
      </c>
      <c r="G316" s="176">
        <v>36555</v>
      </c>
      <c r="H316" s="175">
        <v>0</v>
      </c>
      <c r="I316" s="175">
        <v>0</v>
      </c>
      <c r="J316" s="177">
        <v>36555</v>
      </c>
    </row>
    <row r="317" spans="1:10" x14ac:dyDescent="0.2">
      <c r="A317" s="289"/>
      <c r="B317" s="284"/>
      <c r="C317" s="285"/>
      <c r="D317" s="183" t="s">
        <v>121</v>
      </c>
      <c r="E317" s="175">
        <v>1</v>
      </c>
      <c r="F317" s="176">
        <v>11423</v>
      </c>
      <c r="G317" s="176">
        <v>11423</v>
      </c>
      <c r="H317" s="175">
        <v>0</v>
      </c>
      <c r="I317" s="175">
        <v>0</v>
      </c>
      <c r="J317" s="177">
        <v>11423</v>
      </c>
    </row>
    <row r="318" spans="1:10" x14ac:dyDescent="0.2">
      <c r="A318" s="289"/>
      <c r="B318" s="284"/>
      <c r="C318" s="283" t="s">
        <v>92</v>
      </c>
      <c r="D318" s="183" t="s">
        <v>102</v>
      </c>
      <c r="E318" s="175">
        <v>1</v>
      </c>
      <c r="F318" s="176">
        <v>6486</v>
      </c>
      <c r="G318" s="176">
        <v>6486</v>
      </c>
      <c r="H318" s="175">
        <v>835</v>
      </c>
      <c r="I318" s="175">
        <v>835</v>
      </c>
      <c r="J318" s="177">
        <v>5651</v>
      </c>
    </row>
    <row r="319" spans="1:10" x14ac:dyDescent="0.2">
      <c r="A319" s="289"/>
      <c r="B319" s="284"/>
      <c r="C319" s="284"/>
      <c r="D319" s="183" t="s">
        <v>114</v>
      </c>
      <c r="E319" s="175">
        <v>1</v>
      </c>
      <c r="F319" s="176">
        <v>31449</v>
      </c>
      <c r="G319" s="176">
        <v>31449</v>
      </c>
      <c r="H319" s="175">
        <v>835</v>
      </c>
      <c r="I319" s="175">
        <v>835</v>
      </c>
      <c r="J319" s="177">
        <v>30614</v>
      </c>
    </row>
    <row r="320" spans="1:10" x14ac:dyDescent="0.2">
      <c r="A320" s="289"/>
      <c r="B320" s="284"/>
      <c r="C320" s="284"/>
      <c r="D320" s="183" t="s">
        <v>108</v>
      </c>
      <c r="E320" s="175">
        <v>496</v>
      </c>
      <c r="F320" s="176">
        <v>19112</v>
      </c>
      <c r="G320" s="176">
        <v>9479590</v>
      </c>
      <c r="H320" s="175">
        <v>835</v>
      </c>
      <c r="I320" s="176">
        <v>414052</v>
      </c>
      <c r="J320" s="177">
        <v>9065538</v>
      </c>
    </row>
    <row r="321" spans="1:10" x14ac:dyDescent="0.2">
      <c r="A321" s="289"/>
      <c r="B321" s="284"/>
      <c r="C321" s="284"/>
      <c r="D321" s="183" t="s">
        <v>109</v>
      </c>
      <c r="E321" s="175">
        <v>11</v>
      </c>
      <c r="F321" s="176">
        <v>12258</v>
      </c>
      <c r="G321" s="176">
        <v>134838</v>
      </c>
      <c r="H321" s="175">
        <v>835</v>
      </c>
      <c r="I321" s="176">
        <v>9183</v>
      </c>
      <c r="J321" s="177">
        <v>125655</v>
      </c>
    </row>
    <row r="322" spans="1:10" x14ac:dyDescent="0.2">
      <c r="A322" s="289"/>
      <c r="B322" s="284"/>
      <c r="C322" s="284"/>
      <c r="D322" s="183" t="s">
        <v>118</v>
      </c>
      <c r="E322" s="175">
        <v>1</v>
      </c>
      <c r="F322" s="176">
        <v>3577</v>
      </c>
      <c r="G322" s="176">
        <v>3577</v>
      </c>
      <c r="H322" s="175">
        <v>835</v>
      </c>
      <c r="I322" s="175">
        <v>835</v>
      </c>
      <c r="J322" s="177">
        <v>2742</v>
      </c>
    </row>
    <row r="323" spans="1:10" x14ac:dyDescent="0.2">
      <c r="A323" s="290"/>
      <c r="B323" s="285"/>
      <c r="C323" s="285"/>
      <c r="D323" s="183" t="s">
        <v>105</v>
      </c>
      <c r="E323" s="175">
        <v>6</v>
      </c>
      <c r="F323" s="176">
        <v>34355</v>
      </c>
      <c r="G323" s="176">
        <v>206128</v>
      </c>
      <c r="H323" s="175">
        <v>835</v>
      </c>
      <c r="I323" s="176">
        <v>5009</v>
      </c>
      <c r="J323" s="177">
        <v>201119</v>
      </c>
    </row>
    <row r="324" spans="1:10" ht="15.75" customHeight="1" x14ac:dyDescent="0.2">
      <c r="A324" s="288" t="s">
        <v>8</v>
      </c>
      <c r="B324" s="291" t="s">
        <v>64</v>
      </c>
      <c r="C324" s="292"/>
      <c r="D324" s="293"/>
      <c r="E324" s="176">
        <v>1481</v>
      </c>
      <c r="F324" s="176"/>
      <c r="G324" s="176">
        <v>17571145</v>
      </c>
      <c r="H324" s="176"/>
      <c r="I324" s="176">
        <v>2680794</v>
      </c>
      <c r="J324" s="177">
        <v>14890351</v>
      </c>
    </row>
    <row r="325" spans="1:10" x14ac:dyDescent="0.2">
      <c r="A325" s="289"/>
      <c r="B325" s="183" t="s">
        <v>79</v>
      </c>
      <c r="C325" s="183" t="s">
        <v>80</v>
      </c>
      <c r="D325" s="183" t="s">
        <v>81</v>
      </c>
      <c r="E325" s="294">
        <v>1</v>
      </c>
      <c r="F325" s="281">
        <v>14471</v>
      </c>
      <c r="G325" s="281">
        <v>14471</v>
      </c>
      <c r="H325" s="294">
        <v>0</v>
      </c>
      <c r="I325" s="294">
        <v>0</v>
      </c>
      <c r="J325" s="286">
        <v>14471</v>
      </c>
    </row>
    <row r="326" spans="1:10" x14ac:dyDescent="0.2">
      <c r="A326" s="289"/>
      <c r="B326" s="283" t="s">
        <v>82</v>
      </c>
      <c r="C326" s="283" t="s">
        <v>83</v>
      </c>
      <c r="D326" s="183" t="s">
        <v>85</v>
      </c>
      <c r="E326" s="295"/>
      <c r="F326" s="282"/>
      <c r="G326" s="282"/>
      <c r="H326" s="295"/>
      <c r="I326" s="295"/>
      <c r="J326" s="287"/>
    </row>
    <row r="327" spans="1:10" x14ac:dyDescent="0.2">
      <c r="A327" s="289"/>
      <c r="B327" s="284"/>
      <c r="C327" s="284"/>
      <c r="D327" s="183" t="s">
        <v>86</v>
      </c>
      <c r="E327" s="175">
        <v>11</v>
      </c>
      <c r="F327" s="176">
        <v>6948</v>
      </c>
      <c r="G327" s="176">
        <v>76426</v>
      </c>
      <c r="H327" s="175">
        <v>0</v>
      </c>
      <c r="I327" s="175">
        <v>0</v>
      </c>
      <c r="J327" s="177">
        <v>76426</v>
      </c>
    </row>
    <row r="328" spans="1:10" x14ac:dyDescent="0.2">
      <c r="A328" s="289"/>
      <c r="B328" s="284"/>
      <c r="C328" s="285"/>
      <c r="D328" s="183" t="s">
        <v>100</v>
      </c>
      <c r="E328" s="175">
        <v>5</v>
      </c>
      <c r="F328" s="176">
        <v>10437</v>
      </c>
      <c r="G328" s="176">
        <v>52184</v>
      </c>
      <c r="H328" s="175">
        <v>0</v>
      </c>
      <c r="I328" s="175">
        <v>0</v>
      </c>
      <c r="J328" s="177">
        <v>52184</v>
      </c>
    </row>
    <row r="329" spans="1:10" x14ac:dyDescent="0.2">
      <c r="A329" s="289"/>
      <c r="B329" s="284"/>
      <c r="C329" s="183" t="s">
        <v>87</v>
      </c>
      <c r="D329" s="183" t="s">
        <v>90</v>
      </c>
      <c r="E329" s="175">
        <v>9</v>
      </c>
      <c r="F329" s="176">
        <v>8431</v>
      </c>
      <c r="G329" s="176">
        <v>75878</v>
      </c>
      <c r="H329" s="176">
        <v>2592</v>
      </c>
      <c r="I329" s="176">
        <v>23330</v>
      </c>
      <c r="J329" s="177">
        <v>52548</v>
      </c>
    </row>
    <row r="330" spans="1:10" x14ac:dyDescent="0.2">
      <c r="A330" s="289"/>
      <c r="B330" s="284"/>
      <c r="C330" s="283" t="s">
        <v>92</v>
      </c>
      <c r="D330" s="183" t="s">
        <v>88</v>
      </c>
      <c r="E330" s="175">
        <v>28</v>
      </c>
      <c r="F330" s="176">
        <v>27913</v>
      </c>
      <c r="G330" s="176">
        <v>781565</v>
      </c>
      <c r="H330" s="176">
        <v>1944</v>
      </c>
      <c r="I330" s="176">
        <v>54431</v>
      </c>
      <c r="J330" s="177">
        <v>727134</v>
      </c>
    </row>
    <row r="331" spans="1:10" x14ac:dyDescent="0.2">
      <c r="A331" s="289"/>
      <c r="B331" s="284"/>
      <c r="C331" s="284"/>
      <c r="D331" s="183" t="s">
        <v>89</v>
      </c>
      <c r="E331" s="175">
        <v>193</v>
      </c>
      <c r="F331" s="176">
        <v>15305</v>
      </c>
      <c r="G331" s="176">
        <v>2953926</v>
      </c>
      <c r="H331" s="176">
        <v>1944</v>
      </c>
      <c r="I331" s="176">
        <v>375185</v>
      </c>
      <c r="J331" s="177">
        <v>2578741</v>
      </c>
    </row>
    <row r="332" spans="1:10" x14ac:dyDescent="0.2">
      <c r="A332" s="289"/>
      <c r="B332" s="284"/>
      <c r="C332" s="284"/>
      <c r="D332" s="183" t="s">
        <v>94</v>
      </c>
      <c r="E332" s="175">
        <v>15</v>
      </c>
      <c r="F332" s="176">
        <v>21026</v>
      </c>
      <c r="G332" s="176">
        <v>315391</v>
      </c>
      <c r="H332" s="176">
        <v>1944</v>
      </c>
      <c r="I332" s="176">
        <v>29159</v>
      </c>
      <c r="J332" s="177">
        <v>286232</v>
      </c>
    </row>
    <row r="333" spans="1:10" x14ac:dyDescent="0.2">
      <c r="A333" s="289"/>
      <c r="B333" s="284"/>
      <c r="C333" s="284"/>
      <c r="D333" s="183" t="s">
        <v>90</v>
      </c>
      <c r="E333" s="175">
        <v>893</v>
      </c>
      <c r="F333" s="176">
        <v>7783</v>
      </c>
      <c r="G333" s="176">
        <v>6949870</v>
      </c>
      <c r="H333" s="176">
        <v>1944</v>
      </c>
      <c r="I333" s="176">
        <v>1735957</v>
      </c>
      <c r="J333" s="177">
        <v>5213912</v>
      </c>
    </row>
    <row r="334" spans="1:10" x14ac:dyDescent="0.2">
      <c r="A334" s="289"/>
      <c r="B334" s="285"/>
      <c r="C334" s="285"/>
      <c r="D334" s="183" t="s">
        <v>106</v>
      </c>
      <c r="E334" s="175">
        <v>172</v>
      </c>
      <c r="F334" s="176">
        <v>11271</v>
      </c>
      <c r="G334" s="176">
        <v>1938698</v>
      </c>
      <c r="H334" s="176">
        <v>1944</v>
      </c>
      <c r="I334" s="176">
        <v>334361</v>
      </c>
      <c r="J334" s="177">
        <v>1604336</v>
      </c>
    </row>
    <row r="335" spans="1:10" x14ac:dyDescent="0.2">
      <c r="A335" s="289"/>
      <c r="B335" s="283" t="s">
        <v>98</v>
      </c>
      <c r="C335" s="183" t="s">
        <v>83</v>
      </c>
      <c r="D335" s="183" t="s">
        <v>99</v>
      </c>
      <c r="E335" s="175">
        <v>1</v>
      </c>
      <c r="F335" s="176">
        <v>33520</v>
      </c>
      <c r="G335" s="176">
        <v>33520</v>
      </c>
      <c r="H335" s="175">
        <v>0</v>
      </c>
      <c r="I335" s="175">
        <v>0</v>
      </c>
      <c r="J335" s="177">
        <v>33520</v>
      </c>
    </row>
    <row r="336" spans="1:10" x14ac:dyDescent="0.2">
      <c r="A336" s="289"/>
      <c r="B336" s="284"/>
      <c r="C336" s="183" t="s">
        <v>87</v>
      </c>
      <c r="D336" s="183" t="s">
        <v>102</v>
      </c>
      <c r="E336" s="175">
        <v>1</v>
      </c>
      <c r="F336" s="176">
        <v>7134</v>
      </c>
      <c r="G336" s="176">
        <v>7134</v>
      </c>
      <c r="H336" s="176">
        <v>1483</v>
      </c>
      <c r="I336" s="176">
        <v>1483</v>
      </c>
      <c r="J336" s="177">
        <v>5651</v>
      </c>
    </row>
    <row r="337" spans="1:10" x14ac:dyDescent="0.2">
      <c r="A337" s="289"/>
      <c r="B337" s="284"/>
      <c r="C337" s="283" t="s">
        <v>92</v>
      </c>
      <c r="D337" s="183" t="s">
        <v>102</v>
      </c>
      <c r="E337" s="175">
        <v>3</v>
      </c>
      <c r="F337" s="176">
        <v>6486</v>
      </c>
      <c r="G337" s="176">
        <v>19458</v>
      </c>
      <c r="H337" s="175">
        <v>835</v>
      </c>
      <c r="I337" s="176">
        <v>2504</v>
      </c>
      <c r="J337" s="177">
        <v>16954</v>
      </c>
    </row>
    <row r="338" spans="1:10" x14ac:dyDescent="0.2">
      <c r="A338" s="289"/>
      <c r="B338" s="284"/>
      <c r="C338" s="284"/>
      <c r="D338" s="183" t="s">
        <v>105</v>
      </c>
      <c r="E338" s="175">
        <v>123</v>
      </c>
      <c r="F338" s="176">
        <v>34355</v>
      </c>
      <c r="G338" s="176">
        <v>4225614</v>
      </c>
      <c r="H338" s="175">
        <v>835</v>
      </c>
      <c r="I338" s="176">
        <v>102678</v>
      </c>
      <c r="J338" s="177">
        <v>4122936</v>
      </c>
    </row>
    <row r="339" spans="1:10" x14ac:dyDescent="0.2">
      <c r="A339" s="290"/>
      <c r="B339" s="285"/>
      <c r="C339" s="285"/>
      <c r="D339" s="183" t="s">
        <v>107</v>
      </c>
      <c r="E339" s="175">
        <v>26</v>
      </c>
      <c r="F339" s="176">
        <v>4885</v>
      </c>
      <c r="G339" s="176">
        <v>127011</v>
      </c>
      <c r="H339" s="175">
        <v>835</v>
      </c>
      <c r="I339" s="176">
        <v>21704</v>
      </c>
      <c r="J339" s="177">
        <v>105306</v>
      </c>
    </row>
    <row r="340" spans="1:10" ht="15.75" customHeight="1" x14ac:dyDescent="0.2">
      <c r="A340" s="288" t="s">
        <v>9</v>
      </c>
      <c r="B340" s="291" t="s">
        <v>64</v>
      </c>
      <c r="C340" s="292"/>
      <c r="D340" s="293"/>
      <c r="E340" s="176">
        <v>50545</v>
      </c>
      <c r="F340" s="176"/>
      <c r="G340" s="176">
        <v>678651545</v>
      </c>
      <c r="H340" s="176"/>
      <c r="I340" s="176">
        <v>86972774</v>
      </c>
      <c r="J340" s="177">
        <v>591678771</v>
      </c>
    </row>
    <row r="341" spans="1:10" x14ac:dyDescent="0.2">
      <c r="A341" s="289"/>
      <c r="B341" s="183" t="s">
        <v>79</v>
      </c>
      <c r="C341" s="183" t="s">
        <v>80</v>
      </c>
      <c r="D341" s="183" t="s">
        <v>81</v>
      </c>
      <c r="E341" s="294">
        <v>1</v>
      </c>
      <c r="F341" s="281">
        <v>30014</v>
      </c>
      <c r="G341" s="281">
        <v>30014</v>
      </c>
      <c r="H341" s="294">
        <v>0</v>
      </c>
      <c r="I341" s="294">
        <v>0</v>
      </c>
      <c r="J341" s="286">
        <v>30014</v>
      </c>
    </row>
    <row r="342" spans="1:10" x14ac:dyDescent="0.2">
      <c r="A342" s="289"/>
      <c r="B342" s="283" t="s">
        <v>82</v>
      </c>
      <c r="C342" s="283" t="s">
        <v>83</v>
      </c>
      <c r="D342" s="183" t="s">
        <v>84</v>
      </c>
      <c r="E342" s="295"/>
      <c r="F342" s="282"/>
      <c r="G342" s="282"/>
      <c r="H342" s="295"/>
      <c r="I342" s="295"/>
      <c r="J342" s="287"/>
    </row>
    <row r="343" spans="1:10" x14ac:dyDescent="0.2">
      <c r="A343" s="289"/>
      <c r="B343" s="284"/>
      <c r="C343" s="284"/>
      <c r="D343" s="183" t="s">
        <v>119</v>
      </c>
      <c r="E343" s="175">
        <v>24</v>
      </c>
      <c r="F343" s="176">
        <v>27078</v>
      </c>
      <c r="G343" s="176">
        <v>649878</v>
      </c>
      <c r="H343" s="175">
        <v>0</v>
      </c>
      <c r="I343" s="175">
        <v>0</v>
      </c>
      <c r="J343" s="177">
        <v>649878</v>
      </c>
    </row>
    <row r="344" spans="1:10" x14ac:dyDescent="0.2">
      <c r="A344" s="289"/>
      <c r="B344" s="284"/>
      <c r="C344" s="284"/>
      <c r="D344" s="183" t="s">
        <v>85</v>
      </c>
      <c r="E344" s="175">
        <v>7</v>
      </c>
      <c r="F344" s="176">
        <v>14471</v>
      </c>
      <c r="G344" s="176">
        <v>101294</v>
      </c>
      <c r="H344" s="175">
        <v>0</v>
      </c>
      <c r="I344" s="175">
        <v>0</v>
      </c>
      <c r="J344" s="177">
        <v>101294</v>
      </c>
    </row>
    <row r="345" spans="1:10" x14ac:dyDescent="0.2">
      <c r="A345" s="289"/>
      <c r="B345" s="284"/>
      <c r="C345" s="284"/>
      <c r="D345" s="183" t="s">
        <v>120</v>
      </c>
      <c r="E345" s="175">
        <v>2</v>
      </c>
      <c r="F345" s="176">
        <v>20191</v>
      </c>
      <c r="G345" s="176">
        <v>40383</v>
      </c>
      <c r="H345" s="175">
        <v>0</v>
      </c>
      <c r="I345" s="175">
        <v>0</v>
      </c>
      <c r="J345" s="177">
        <v>40383</v>
      </c>
    </row>
    <row r="346" spans="1:10" x14ac:dyDescent="0.2">
      <c r="A346" s="289"/>
      <c r="B346" s="284"/>
      <c r="C346" s="284"/>
      <c r="D346" s="183" t="s">
        <v>86</v>
      </c>
      <c r="E346" s="176">
        <v>1764</v>
      </c>
      <c r="F346" s="176">
        <v>6948</v>
      </c>
      <c r="G346" s="176">
        <v>12255965</v>
      </c>
      <c r="H346" s="175">
        <v>0</v>
      </c>
      <c r="I346" s="175">
        <v>0</v>
      </c>
      <c r="J346" s="177">
        <v>12255965</v>
      </c>
    </row>
    <row r="347" spans="1:10" x14ac:dyDescent="0.2">
      <c r="A347" s="289"/>
      <c r="B347" s="284"/>
      <c r="C347" s="285"/>
      <c r="D347" s="183" t="s">
        <v>100</v>
      </c>
      <c r="E347" s="175">
        <v>69</v>
      </c>
      <c r="F347" s="176">
        <v>10437</v>
      </c>
      <c r="G347" s="176">
        <v>720133</v>
      </c>
      <c r="H347" s="175">
        <v>0</v>
      </c>
      <c r="I347" s="175">
        <v>0</v>
      </c>
      <c r="J347" s="177">
        <v>720133</v>
      </c>
    </row>
    <row r="348" spans="1:10" x14ac:dyDescent="0.2">
      <c r="A348" s="289"/>
      <c r="B348" s="284"/>
      <c r="C348" s="283" t="s">
        <v>87</v>
      </c>
      <c r="D348" s="183" t="s">
        <v>88</v>
      </c>
      <c r="E348" s="175">
        <v>2</v>
      </c>
      <c r="F348" s="176">
        <v>28561</v>
      </c>
      <c r="G348" s="176">
        <v>57123</v>
      </c>
      <c r="H348" s="176">
        <v>2592</v>
      </c>
      <c r="I348" s="176">
        <v>5185</v>
      </c>
      <c r="J348" s="177">
        <v>51938</v>
      </c>
    </row>
    <row r="349" spans="1:10" x14ac:dyDescent="0.2">
      <c r="A349" s="289"/>
      <c r="B349" s="284"/>
      <c r="C349" s="284"/>
      <c r="D349" s="183" t="s">
        <v>90</v>
      </c>
      <c r="E349" s="175">
        <v>71</v>
      </c>
      <c r="F349" s="176">
        <v>8431</v>
      </c>
      <c r="G349" s="176">
        <v>598595</v>
      </c>
      <c r="H349" s="176">
        <v>2592</v>
      </c>
      <c r="I349" s="176">
        <v>184051</v>
      </c>
      <c r="J349" s="177">
        <v>414544</v>
      </c>
    </row>
    <row r="350" spans="1:10" x14ac:dyDescent="0.2">
      <c r="A350" s="289"/>
      <c r="B350" s="284"/>
      <c r="C350" s="285"/>
      <c r="D350" s="183" t="s">
        <v>106</v>
      </c>
      <c r="E350" s="175">
        <v>6</v>
      </c>
      <c r="F350" s="176">
        <v>11920</v>
      </c>
      <c r="G350" s="176">
        <v>71519</v>
      </c>
      <c r="H350" s="176">
        <v>2592</v>
      </c>
      <c r="I350" s="176">
        <v>15554</v>
      </c>
      <c r="J350" s="177">
        <v>55965</v>
      </c>
    </row>
    <row r="351" spans="1:10" x14ac:dyDescent="0.2">
      <c r="A351" s="289"/>
      <c r="B351" s="284"/>
      <c r="C351" s="283" t="s">
        <v>91</v>
      </c>
      <c r="D351" s="183" t="s">
        <v>93</v>
      </c>
      <c r="E351" s="175">
        <v>22</v>
      </c>
      <c r="F351" s="176">
        <v>31267</v>
      </c>
      <c r="G351" s="176">
        <v>687867</v>
      </c>
      <c r="H351" s="176">
        <v>2362</v>
      </c>
      <c r="I351" s="176">
        <v>51971</v>
      </c>
      <c r="J351" s="177">
        <v>635896</v>
      </c>
    </row>
    <row r="352" spans="1:10" x14ac:dyDescent="0.2">
      <c r="A352" s="289"/>
      <c r="B352" s="284"/>
      <c r="C352" s="284"/>
      <c r="D352" s="183" t="s">
        <v>88</v>
      </c>
      <c r="E352" s="175">
        <v>4</v>
      </c>
      <c r="F352" s="176">
        <v>28331</v>
      </c>
      <c r="G352" s="176">
        <v>113326</v>
      </c>
      <c r="H352" s="176">
        <v>2362</v>
      </c>
      <c r="I352" s="176">
        <v>9449</v>
      </c>
      <c r="J352" s="177">
        <v>103876</v>
      </c>
    </row>
    <row r="353" spans="1:10" x14ac:dyDescent="0.2">
      <c r="A353" s="289"/>
      <c r="B353" s="284"/>
      <c r="C353" s="284"/>
      <c r="D353" s="183" t="s">
        <v>89</v>
      </c>
      <c r="E353" s="175">
        <v>3</v>
      </c>
      <c r="F353" s="176">
        <v>15724</v>
      </c>
      <c r="G353" s="176">
        <v>47171</v>
      </c>
      <c r="H353" s="176">
        <v>2362</v>
      </c>
      <c r="I353" s="176">
        <v>7087</v>
      </c>
      <c r="J353" s="177">
        <v>40084</v>
      </c>
    </row>
    <row r="354" spans="1:10" x14ac:dyDescent="0.2">
      <c r="A354" s="289"/>
      <c r="B354" s="284"/>
      <c r="C354" s="284"/>
      <c r="D354" s="183" t="s">
        <v>94</v>
      </c>
      <c r="E354" s="175">
        <v>4</v>
      </c>
      <c r="F354" s="176">
        <v>21444</v>
      </c>
      <c r="G354" s="176">
        <v>85778</v>
      </c>
      <c r="H354" s="176">
        <v>2362</v>
      </c>
      <c r="I354" s="176">
        <v>9449</v>
      </c>
      <c r="J354" s="177">
        <v>76329</v>
      </c>
    </row>
    <row r="355" spans="1:10" x14ac:dyDescent="0.2">
      <c r="A355" s="289"/>
      <c r="B355" s="284"/>
      <c r="C355" s="284"/>
      <c r="D355" s="183" t="s">
        <v>90</v>
      </c>
      <c r="E355" s="175">
        <v>327</v>
      </c>
      <c r="F355" s="176">
        <v>8196</v>
      </c>
      <c r="G355" s="176">
        <v>2680043</v>
      </c>
      <c r="H355" s="176">
        <v>2362</v>
      </c>
      <c r="I355" s="176">
        <v>772478</v>
      </c>
      <c r="J355" s="177">
        <v>1907564</v>
      </c>
    </row>
    <row r="356" spans="1:10" x14ac:dyDescent="0.2">
      <c r="A356" s="289"/>
      <c r="B356" s="284"/>
      <c r="C356" s="285"/>
      <c r="D356" s="183" t="s">
        <v>106</v>
      </c>
      <c r="E356" s="175">
        <v>3</v>
      </c>
      <c r="F356" s="176">
        <v>11690</v>
      </c>
      <c r="G356" s="176">
        <v>35070</v>
      </c>
      <c r="H356" s="176">
        <v>2362</v>
      </c>
      <c r="I356" s="176">
        <v>7087</v>
      </c>
      <c r="J356" s="177">
        <v>27983</v>
      </c>
    </row>
    <row r="357" spans="1:10" x14ac:dyDescent="0.2">
      <c r="A357" s="289"/>
      <c r="B357" s="284"/>
      <c r="C357" s="283" t="s">
        <v>92</v>
      </c>
      <c r="D357" s="183" t="s">
        <v>93</v>
      </c>
      <c r="E357" s="175">
        <v>37</v>
      </c>
      <c r="F357" s="176">
        <v>30848</v>
      </c>
      <c r="G357" s="176">
        <v>1141387</v>
      </c>
      <c r="H357" s="176">
        <v>1944</v>
      </c>
      <c r="I357" s="176">
        <v>71927</v>
      </c>
      <c r="J357" s="177">
        <v>1069461</v>
      </c>
    </row>
    <row r="358" spans="1:10" x14ac:dyDescent="0.2">
      <c r="A358" s="289"/>
      <c r="B358" s="284"/>
      <c r="C358" s="284"/>
      <c r="D358" s="183" t="s">
        <v>88</v>
      </c>
      <c r="E358" s="176">
        <v>1450</v>
      </c>
      <c r="F358" s="176">
        <v>27913</v>
      </c>
      <c r="G358" s="176">
        <v>40473913</v>
      </c>
      <c r="H358" s="176">
        <v>1944</v>
      </c>
      <c r="I358" s="176">
        <v>2818744</v>
      </c>
      <c r="J358" s="177">
        <v>37655169</v>
      </c>
    </row>
    <row r="359" spans="1:10" x14ac:dyDescent="0.2">
      <c r="A359" s="289"/>
      <c r="B359" s="284"/>
      <c r="C359" s="284"/>
      <c r="D359" s="183" t="s">
        <v>89</v>
      </c>
      <c r="E359" s="176">
        <v>6372</v>
      </c>
      <c r="F359" s="176">
        <v>15305</v>
      </c>
      <c r="G359" s="176">
        <v>97525461</v>
      </c>
      <c r="H359" s="176">
        <v>1944</v>
      </c>
      <c r="I359" s="176">
        <v>12386922</v>
      </c>
      <c r="J359" s="177">
        <v>85138539</v>
      </c>
    </row>
    <row r="360" spans="1:10" x14ac:dyDescent="0.2">
      <c r="A360" s="289"/>
      <c r="B360" s="284"/>
      <c r="C360" s="284"/>
      <c r="D360" s="183" t="s">
        <v>94</v>
      </c>
      <c r="E360" s="175">
        <v>140</v>
      </c>
      <c r="F360" s="176">
        <v>21026</v>
      </c>
      <c r="G360" s="176">
        <v>2943652</v>
      </c>
      <c r="H360" s="176">
        <v>1944</v>
      </c>
      <c r="I360" s="176">
        <v>272155</v>
      </c>
      <c r="J360" s="177">
        <v>2671498</v>
      </c>
    </row>
    <row r="361" spans="1:10" x14ac:dyDescent="0.2">
      <c r="A361" s="289"/>
      <c r="B361" s="284"/>
      <c r="C361" s="284"/>
      <c r="D361" s="183" t="s">
        <v>90</v>
      </c>
      <c r="E361" s="176">
        <v>12957</v>
      </c>
      <c r="F361" s="176">
        <v>7783</v>
      </c>
      <c r="G361" s="176">
        <v>100839261</v>
      </c>
      <c r="H361" s="176">
        <v>1944</v>
      </c>
      <c r="I361" s="176">
        <v>25187907</v>
      </c>
      <c r="J361" s="177">
        <v>75651354</v>
      </c>
    </row>
    <row r="362" spans="1:10" x14ac:dyDescent="0.2">
      <c r="A362" s="289"/>
      <c r="B362" s="285"/>
      <c r="C362" s="285"/>
      <c r="D362" s="183" t="s">
        <v>106</v>
      </c>
      <c r="E362" s="176">
        <v>3744</v>
      </c>
      <c r="F362" s="176">
        <v>11271</v>
      </c>
      <c r="G362" s="176">
        <v>42200487</v>
      </c>
      <c r="H362" s="176">
        <v>1944</v>
      </c>
      <c r="I362" s="176">
        <v>7278191</v>
      </c>
      <c r="J362" s="177">
        <v>34922296</v>
      </c>
    </row>
    <row r="363" spans="1:10" ht="15.75" customHeight="1" x14ac:dyDescent="0.2">
      <c r="A363" s="289"/>
      <c r="B363" s="283" t="s">
        <v>111</v>
      </c>
      <c r="C363" s="283" t="s">
        <v>87</v>
      </c>
      <c r="D363" s="183" t="s">
        <v>115</v>
      </c>
      <c r="E363" s="175">
        <v>25</v>
      </c>
      <c r="F363" s="176">
        <v>12182</v>
      </c>
      <c r="G363" s="176">
        <v>304539</v>
      </c>
      <c r="H363" s="176">
        <v>5388</v>
      </c>
      <c r="I363" s="176">
        <v>134694</v>
      </c>
      <c r="J363" s="177">
        <v>169845</v>
      </c>
    </row>
    <row r="364" spans="1:10" x14ac:dyDescent="0.2">
      <c r="A364" s="289"/>
      <c r="B364" s="284"/>
      <c r="C364" s="285"/>
      <c r="D364" s="183" t="s">
        <v>116</v>
      </c>
      <c r="E364" s="175">
        <v>4</v>
      </c>
      <c r="F364" s="175">
        <v>0</v>
      </c>
      <c r="G364" s="175">
        <v>0</v>
      </c>
      <c r="H364" s="175">
        <v>0</v>
      </c>
      <c r="I364" s="175">
        <v>0</v>
      </c>
      <c r="J364" s="178">
        <v>0</v>
      </c>
    </row>
    <row r="365" spans="1:10" x14ac:dyDescent="0.2">
      <c r="A365" s="289"/>
      <c r="B365" s="284"/>
      <c r="C365" s="283" t="s">
        <v>92</v>
      </c>
      <c r="D365" s="183" t="s">
        <v>125</v>
      </c>
      <c r="E365" s="175">
        <v>8</v>
      </c>
      <c r="F365" s="176">
        <v>18690</v>
      </c>
      <c r="G365" s="176">
        <v>149518</v>
      </c>
      <c r="H365" s="176">
        <v>11896</v>
      </c>
      <c r="I365" s="176">
        <v>95168</v>
      </c>
      <c r="J365" s="177">
        <v>54350</v>
      </c>
    </row>
    <row r="366" spans="1:10" x14ac:dyDescent="0.2">
      <c r="A366" s="289"/>
      <c r="B366" s="284"/>
      <c r="C366" s="284"/>
      <c r="D366" s="183" t="s">
        <v>115</v>
      </c>
      <c r="E366" s="176">
        <v>3359</v>
      </c>
      <c r="F366" s="176">
        <v>12182</v>
      </c>
      <c r="G366" s="176">
        <v>40917891</v>
      </c>
      <c r="H366" s="176">
        <v>5388</v>
      </c>
      <c r="I366" s="176">
        <v>18097517</v>
      </c>
      <c r="J366" s="177">
        <v>22820374</v>
      </c>
    </row>
    <row r="367" spans="1:10" x14ac:dyDescent="0.2">
      <c r="A367" s="289"/>
      <c r="B367" s="284"/>
      <c r="C367" s="284"/>
      <c r="D367" s="183" t="s">
        <v>116</v>
      </c>
      <c r="E367" s="175">
        <v>2</v>
      </c>
      <c r="F367" s="175">
        <v>0</v>
      </c>
      <c r="G367" s="175">
        <v>0</v>
      </c>
      <c r="H367" s="175">
        <v>0</v>
      </c>
      <c r="I367" s="175">
        <v>0</v>
      </c>
      <c r="J367" s="178">
        <v>0</v>
      </c>
    </row>
    <row r="368" spans="1:10" x14ac:dyDescent="0.2">
      <c r="A368" s="289"/>
      <c r="B368" s="285"/>
      <c r="C368" s="285"/>
      <c r="D368" s="183" t="s">
        <v>103</v>
      </c>
      <c r="E368" s="175">
        <v>4</v>
      </c>
      <c r="F368" s="176">
        <v>8603</v>
      </c>
      <c r="G368" s="176">
        <v>34412</v>
      </c>
      <c r="H368" s="176">
        <v>1809</v>
      </c>
      <c r="I368" s="176">
        <v>7236</v>
      </c>
      <c r="J368" s="177">
        <v>27175</v>
      </c>
    </row>
    <row r="369" spans="1:10" x14ac:dyDescent="0.2">
      <c r="A369" s="289"/>
      <c r="B369" s="283" t="s">
        <v>95</v>
      </c>
      <c r="C369" s="283" t="s">
        <v>83</v>
      </c>
      <c r="D369" s="183" t="s">
        <v>96</v>
      </c>
      <c r="E369" s="175">
        <v>352</v>
      </c>
      <c r="F369" s="176">
        <v>20593</v>
      </c>
      <c r="G369" s="176">
        <v>7248759</v>
      </c>
      <c r="H369" s="176">
        <v>3416</v>
      </c>
      <c r="I369" s="176">
        <v>1202453</v>
      </c>
      <c r="J369" s="177">
        <v>6046307</v>
      </c>
    </row>
    <row r="370" spans="1:10" x14ac:dyDescent="0.2">
      <c r="A370" s="289"/>
      <c r="B370" s="285"/>
      <c r="C370" s="285"/>
      <c r="D370" s="183" t="s">
        <v>97</v>
      </c>
      <c r="E370" s="175">
        <v>887</v>
      </c>
      <c r="F370" s="176">
        <v>17736</v>
      </c>
      <c r="G370" s="176">
        <v>15732110</v>
      </c>
      <c r="H370" s="176">
        <v>3416</v>
      </c>
      <c r="I370" s="176">
        <v>3030044</v>
      </c>
      <c r="J370" s="177">
        <v>12702067</v>
      </c>
    </row>
    <row r="371" spans="1:10" x14ac:dyDescent="0.2">
      <c r="A371" s="289"/>
      <c r="B371" s="283" t="s">
        <v>98</v>
      </c>
      <c r="C371" s="283" t="s">
        <v>83</v>
      </c>
      <c r="D371" s="183" t="s">
        <v>113</v>
      </c>
      <c r="E371" s="175">
        <v>3</v>
      </c>
      <c r="F371" s="176">
        <v>18277</v>
      </c>
      <c r="G371" s="176">
        <v>54832</v>
      </c>
      <c r="H371" s="175">
        <v>0</v>
      </c>
      <c r="I371" s="175">
        <v>0</v>
      </c>
      <c r="J371" s="177">
        <v>54832</v>
      </c>
    </row>
    <row r="372" spans="1:10" x14ac:dyDescent="0.2">
      <c r="A372" s="289"/>
      <c r="B372" s="284"/>
      <c r="C372" s="284"/>
      <c r="D372" s="183" t="s">
        <v>121</v>
      </c>
      <c r="E372" s="175">
        <v>8</v>
      </c>
      <c r="F372" s="176">
        <v>11423</v>
      </c>
      <c r="G372" s="176">
        <v>91386</v>
      </c>
      <c r="H372" s="175">
        <v>0</v>
      </c>
      <c r="I372" s="175">
        <v>0</v>
      </c>
      <c r="J372" s="177">
        <v>91386</v>
      </c>
    </row>
    <row r="373" spans="1:10" x14ac:dyDescent="0.2">
      <c r="A373" s="289"/>
      <c r="B373" s="284"/>
      <c r="C373" s="284"/>
      <c r="D373" s="183" t="s">
        <v>112</v>
      </c>
      <c r="E373" s="175">
        <v>2</v>
      </c>
      <c r="F373" s="176">
        <v>7768</v>
      </c>
      <c r="G373" s="176">
        <v>15536</v>
      </c>
      <c r="H373" s="175">
        <v>0</v>
      </c>
      <c r="I373" s="175">
        <v>0</v>
      </c>
      <c r="J373" s="177">
        <v>15536</v>
      </c>
    </row>
    <row r="374" spans="1:10" x14ac:dyDescent="0.2">
      <c r="A374" s="289"/>
      <c r="B374" s="284"/>
      <c r="C374" s="284"/>
      <c r="D374" s="183" t="s">
        <v>124</v>
      </c>
      <c r="E374" s="175">
        <v>12</v>
      </c>
      <c r="F374" s="176">
        <v>5027</v>
      </c>
      <c r="G374" s="176">
        <v>60325</v>
      </c>
      <c r="H374" s="175">
        <v>0</v>
      </c>
      <c r="I374" s="175">
        <v>0</v>
      </c>
      <c r="J374" s="177">
        <v>60325</v>
      </c>
    </row>
    <row r="375" spans="1:10" x14ac:dyDescent="0.2">
      <c r="A375" s="289"/>
      <c r="B375" s="284"/>
      <c r="C375" s="284"/>
      <c r="D375" s="183" t="s">
        <v>122</v>
      </c>
      <c r="E375" s="175">
        <v>2</v>
      </c>
      <c r="F375" s="176">
        <v>2742</v>
      </c>
      <c r="G375" s="176">
        <v>5484</v>
      </c>
      <c r="H375" s="175">
        <v>0</v>
      </c>
      <c r="I375" s="175">
        <v>0</v>
      </c>
      <c r="J375" s="177">
        <v>5484</v>
      </c>
    </row>
    <row r="376" spans="1:10" x14ac:dyDescent="0.2">
      <c r="A376" s="289"/>
      <c r="B376" s="284"/>
      <c r="C376" s="284"/>
      <c r="D376" s="183" t="s">
        <v>127</v>
      </c>
      <c r="E376" s="175">
        <v>1</v>
      </c>
      <c r="F376" s="176">
        <v>1372</v>
      </c>
      <c r="G376" s="176">
        <v>1372</v>
      </c>
      <c r="H376" s="175">
        <v>0</v>
      </c>
      <c r="I376" s="175">
        <v>0</v>
      </c>
      <c r="J376" s="177">
        <v>1372</v>
      </c>
    </row>
    <row r="377" spans="1:10" x14ac:dyDescent="0.2">
      <c r="A377" s="289"/>
      <c r="B377" s="284"/>
      <c r="C377" s="284"/>
      <c r="D377" s="183" t="s">
        <v>99</v>
      </c>
      <c r="E377" s="175">
        <v>490</v>
      </c>
      <c r="F377" s="176">
        <v>33520</v>
      </c>
      <c r="G377" s="176">
        <v>16424705</v>
      </c>
      <c r="H377" s="175">
        <v>0</v>
      </c>
      <c r="I377" s="175">
        <v>0</v>
      </c>
      <c r="J377" s="177">
        <v>16424705</v>
      </c>
    </row>
    <row r="378" spans="1:10" x14ac:dyDescent="0.2">
      <c r="A378" s="289"/>
      <c r="B378" s="284"/>
      <c r="C378" s="284"/>
      <c r="D378" s="183" t="s">
        <v>101</v>
      </c>
      <c r="E378" s="175">
        <v>17</v>
      </c>
      <c r="F378" s="176">
        <v>4050</v>
      </c>
      <c r="G378" s="176">
        <v>68854</v>
      </c>
      <c r="H378" s="175">
        <v>0</v>
      </c>
      <c r="I378" s="175">
        <v>0</v>
      </c>
      <c r="J378" s="177">
        <v>68854</v>
      </c>
    </row>
    <row r="379" spans="1:10" x14ac:dyDescent="0.2">
      <c r="A379" s="289"/>
      <c r="B379" s="284"/>
      <c r="C379" s="285"/>
      <c r="D379" s="183" t="s">
        <v>233</v>
      </c>
      <c r="E379" s="175">
        <v>208</v>
      </c>
      <c r="F379" s="176">
        <v>5807</v>
      </c>
      <c r="G379" s="176">
        <v>1207807</v>
      </c>
      <c r="H379" s="175">
        <v>0</v>
      </c>
      <c r="I379" s="175">
        <v>0</v>
      </c>
      <c r="J379" s="177">
        <v>1207807</v>
      </c>
    </row>
    <row r="380" spans="1:10" x14ac:dyDescent="0.2">
      <c r="A380" s="289"/>
      <c r="B380" s="284"/>
      <c r="C380" s="283" t="s">
        <v>87</v>
      </c>
      <c r="D380" s="183" t="s">
        <v>102</v>
      </c>
      <c r="E380" s="175">
        <v>78</v>
      </c>
      <c r="F380" s="176">
        <v>7134</v>
      </c>
      <c r="G380" s="176">
        <v>556475</v>
      </c>
      <c r="H380" s="176">
        <v>1483</v>
      </c>
      <c r="I380" s="176">
        <v>115681</v>
      </c>
      <c r="J380" s="177">
        <v>440794</v>
      </c>
    </row>
    <row r="381" spans="1:10" x14ac:dyDescent="0.2">
      <c r="A381" s="289"/>
      <c r="B381" s="284"/>
      <c r="C381" s="284"/>
      <c r="D381" s="183" t="s">
        <v>108</v>
      </c>
      <c r="E381" s="175">
        <v>3</v>
      </c>
      <c r="F381" s="176">
        <v>19760</v>
      </c>
      <c r="G381" s="176">
        <v>59281</v>
      </c>
      <c r="H381" s="176">
        <v>1483</v>
      </c>
      <c r="I381" s="176">
        <v>4449</v>
      </c>
      <c r="J381" s="177">
        <v>54832</v>
      </c>
    </row>
    <row r="382" spans="1:10" x14ac:dyDescent="0.2">
      <c r="A382" s="289"/>
      <c r="B382" s="284"/>
      <c r="C382" s="284"/>
      <c r="D382" s="183" t="s">
        <v>118</v>
      </c>
      <c r="E382" s="175">
        <v>2</v>
      </c>
      <c r="F382" s="176">
        <v>4225</v>
      </c>
      <c r="G382" s="176">
        <v>8450</v>
      </c>
      <c r="H382" s="176">
        <v>1483</v>
      </c>
      <c r="I382" s="176">
        <v>2966</v>
      </c>
      <c r="J382" s="177">
        <v>5484</v>
      </c>
    </row>
    <row r="383" spans="1:10" x14ac:dyDescent="0.2">
      <c r="A383" s="289"/>
      <c r="B383" s="284"/>
      <c r="C383" s="284"/>
      <c r="D383" s="183" t="s">
        <v>105</v>
      </c>
      <c r="E383" s="175">
        <v>44</v>
      </c>
      <c r="F383" s="176">
        <v>35003</v>
      </c>
      <c r="G383" s="176">
        <v>1540128</v>
      </c>
      <c r="H383" s="176">
        <v>1483</v>
      </c>
      <c r="I383" s="176">
        <v>65256</v>
      </c>
      <c r="J383" s="177">
        <v>1474871</v>
      </c>
    </row>
    <row r="384" spans="1:10" x14ac:dyDescent="0.2">
      <c r="A384" s="289"/>
      <c r="B384" s="284"/>
      <c r="C384" s="284"/>
      <c r="D384" s="183" t="s">
        <v>107</v>
      </c>
      <c r="E384" s="175">
        <v>64</v>
      </c>
      <c r="F384" s="176">
        <v>5533</v>
      </c>
      <c r="G384" s="176">
        <v>354133</v>
      </c>
      <c r="H384" s="176">
        <v>1483</v>
      </c>
      <c r="I384" s="176">
        <v>94918</v>
      </c>
      <c r="J384" s="177">
        <v>259215</v>
      </c>
    </row>
    <row r="385" spans="1:10" x14ac:dyDescent="0.2">
      <c r="A385" s="289"/>
      <c r="B385" s="284"/>
      <c r="C385" s="285"/>
      <c r="D385" s="183" t="s">
        <v>235</v>
      </c>
      <c r="E385" s="175">
        <v>4</v>
      </c>
      <c r="F385" s="176">
        <v>7290</v>
      </c>
      <c r="G385" s="176">
        <v>29159</v>
      </c>
      <c r="H385" s="176">
        <v>1483</v>
      </c>
      <c r="I385" s="176">
        <v>5932</v>
      </c>
      <c r="J385" s="177">
        <v>23227</v>
      </c>
    </row>
    <row r="386" spans="1:10" x14ac:dyDescent="0.2">
      <c r="A386" s="289"/>
      <c r="B386" s="284"/>
      <c r="C386" s="283" t="s">
        <v>91</v>
      </c>
      <c r="D386" s="183" t="s">
        <v>102</v>
      </c>
      <c r="E386" s="175">
        <v>17</v>
      </c>
      <c r="F386" s="176">
        <v>6757</v>
      </c>
      <c r="G386" s="176">
        <v>114864</v>
      </c>
      <c r="H386" s="176">
        <v>1253</v>
      </c>
      <c r="I386" s="176">
        <v>21303</v>
      </c>
      <c r="J386" s="177">
        <v>93560</v>
      </c>
    </row>
    <row r="387" spans="1:10" x14ac:dyDescent="0.2">
      <c r="A387" s="289"/>
      <c r="B387" s="284"/>
      <c r="C387" s="284"/>
      <c r="D387" s="183" t="s">
        <v>108</v>
      </c>
      <c r="E387" s="175">
        <v>12</v>
      </c>
      <c r="F387" s="176">
        <v>19461</v>
      </c>
      <c r="G387" s="176">
        <v>233529</v>
      </c>
      <c r="H387" s="176">
        <v>1253</v>
      </c>
      <c r="I387" s="176">
        <v>15038</v>
      </c>
      <c r="J387" s="177">
        <v>218491</v>
      </c>
    </row>
    <row r="388" spans="1:10" x14ac:dyDescent="0.2">
      <c r="A388" s="289"/>
      <c r="B388" s="284"/>
      <c r="C388" s="284"/>
      <c r="D388" s="183" t="s">
        <v>110</v>
      </c>
      <c r="E388" s="175">
        <v>2</v>
      </c>
      <c r="F388" s="176">
        <v>2625</v>
      </c>
      <c r="G388" s="176">
        <v>5250</v>
      </c>
      <c r="H388" s="176">
        <v>1253</v>
      </c>
      <c r="I388" s="176">
        <v>2506</v>
      </c>
      <c r="J388" s="177">
        <v>2744</v>
      </c>
    </row>
    <row r="389" spans="1:10" x14ac:dyDescent="0.2">
      <c r="A389" s="289"/>
      <c r="B389" s="284"/>
      <c r="C389" s="284"/>
      <c r="D389" s="183" t="s">
        <v>105</v>
      </c>
      <c r="E389" s="175">
        <v>1</v>
      </c>
      <c r="F389" s="176">
        <v>34773</v>
      </c>
      <c r="G389" s="176">
        <v>34773</v>
      </c>
      <c r="H389" s="176">
        <v>1253</v>
      </c>
      <c r="I389" s="176">
        <v>1253</v>
      </c>
      <c r="J389" s="177">
        <v>33520</v>
      </c>
    </row>
    <row r="390" spans="1:10" x14ac:dyDescent="0.2">
      <c r="A390" s="289"/>
      <c r="B390" s="284"/>
      <c r="C390" s="284"/>
      <c r="D390" s="183" t="s">
        <v>107</v>
      </c>
      <c r="E390" s="175">
        <v>31</v>
      </c>
      <c r="F390" s="176">
        <v>5209</v>
      </c>
      <c r="G390" s="176">
        <v>161476</v>
      </c>
      <c r="H390" s="176">
        <v>1253</v>
      </c>
      <c r="I390" s="176">
        <v>38847</v>
      </c>
      <c r="J390" s="177">
        <v>122629</v>
      </c>
    </row>
    <row r="391" spans="1:10" x14ac:dyDescent="0.2">
      <c r="A391" s="289"/>
      <c r="B391" s="284"/>
      <c r="C391" s="285"/>
      <c r="D391" s="183" t="s">
        <v>235</v>
      </c>
      <c r="E391" s="175">
        <v>52</v>
      </c>
      <c r="F391" s="176">
        <v>6963</v>
      </c>
      <c r="G391" s="176">
        <v>362095</v>
      </c>
      <c r="H391" s="176">
        <v>1253</v>
      </c>
      <c r="I391" s="176">
        <v>65163</v>
      </c>
      <c r="J391" s="177">
        <v>296931</v>
      </c>
    </row>
    <row r="392" spans="1:10" x14ac:dyDescent="0.2">
      <c r="A392" s="289"/>
      <c r="B392" s="284"/>
      <c r="C392" s="283" t="s">
        <v>92</v>
      </c>
      <c r="D392" s="183" t="s">
        <v>102</v>
      </c>
      <c r="E392" s="176">
        <v>1791</v>
      </c>
      <c r="F392" s="176">
        <v>6486</v>
      </c>
      <c r="G392" s="176">
        <v>11616409</v>
      </c>
      <c r="H392" s="175">
        <v>835</v>
      </c>
      <c r="I392" s="176">
        <v>1495096</v>
      </c>
      <c r="J392" s="177">
        <v>10121313</v>
      </c>
    </row>
    <row r="393" spans="1:10" x14ac:dyDescent="0.2">
      <c r="A393" s="289"/>
      <c r="B393" s="284"/>
      <c r="C393" s="284"/>
      <c r="D393" s="183" t="s">
        <v>126</v>
      </c>
      <c r="E393" s="175">
        <v>25</v>
      </c>
      <c r="F393" s="176">
        <v>98617</v>
      </c>
      <c r="G393" s="176">
        <v>2465435</v>
      </c>
      <c r="H393" s="175">
        <v>835</v>
      </c>
      <c r="I393" s="176">
        <v>20870</v>
      </c>
      <c r="J393" s="177">
        <v>2444565</v>
      </c>
    </row>
    <row r="394" spans="1:10" x14ac:dyDescent="0.2">
      <c r="A394" s="289"/>
      <c r="B394" s="284"/>
      <c r="C394" s="284"/>
      <c r="D394" s="183" t="s">
        <v>114</v>
      </c>
      <c r="E394" s="175">
        <v>546</v>
      </c>
      <c r="F394" s="176">
        <v>31449</v>
      </c>
      <c r="G394" s="176">
        <v>17171304</v>
      </c>
      <c r="H394" s="175">
        <v>835</v>
      </c>
      <c r="I394" s="176">
        <v>455791</v>
      </c>
      <c r="J394" s="177">
        <v>16715513</v>
      </c>
    </row>
    <row r="395" spans="1:10" x14ac:dyDescent="0.2">
      <c r="A395" s="289"/>
      <c r="B395" s="284"/>
      <c r="C395" s="284"/>
      <c r="D395" s="183" t="s">
        <v>108</v>
      </c>
      <c r="E395" s="176">
        <v>2183</v>
      </c>
      <c r="F395" s="176">
        <v>19112</v>
      </c>
      <c r="G395" s="176">
        <v>41721665</v>
      </c>
      <c r="H395" s="175">
        <v>835</v>
      </c>
      <c r="I395" s="176">
        <v>1822330</v>
      </c>
      <c r="J395" s="177">
        <v>39899334</v>
      </c>
    </row>
    <row r="396" spans="1:10" x14ac:dyDescent="0.2">
      <c r="A396" s="289"/>
      <c r="B396" s="284"/>
      <c r="C396" s="284"/>
      <c r="D396" s="183" t="s">
        <v>109</v>
      </c>
      <c r="E396" s="176">
        <v>1583</v>
      </c>
      <c r="F396" s="176">
        <v>12258</v>
      </c>
      <c r="G396" s="176">
        <v>19404368</v>
      </c>
      <c r="H396" s="175">
        <v>835</v>
      </c>
      <c r="I396" s="176">
        <v>1321461</v>
      </c>
      <c r="J396" s="177">
        <v>18082907</v>
      </c>
    </row>
    <row r="397" spans="1:10" x14ac:dyDescent="0.2">
      <c r="A397" s="289"/>
      <c r="B397" s="284"/>
      <c r="C397" s="284"/>
      <c r="D397" s="183" t="s">
        <v>103</v>
      </c>
      <c r="E397" s="175">
        <v>803</v>
      </c>
      <c r="F397" s="176">
        <v>8603</v>
      </c>
      <c r="G397" s="176">
        <v>6908128</v>
      </c>
      <c r="H397" s="175">
        <v>835</v>
      </c>
      <c r="I397" s="176">
        <v>670330</v>
      </c>
      <c r="J397" s="177">
        <v>6237797</v>
      </c>
    </row>
    <row r="398" spans="1:10" x14ac:dyDescent="0.2">
      <c r="A398" s="289"/>
      <c r="B398" s="284"/>
      <c r="C398" s="284"/>
      <c r="D398" s="183" t="s">
        <v>104</v>
      </c>
      <c r="E398" s="175">
        <v>721</v>
      </c>
      <c r="F398" s="176">
        <v>5862</v>
      </c>
      <c r="G398" s="176">
        <v>4226384</v>
      </c>
      <c r="H398" s="175">
        <v>835</v>
      </c>
      <c r="I398" s="176">
        <v>601878</v>
      </c>
      <c r="J398" s="177">
        <v>3624505</v>
      </c>
    </row>
    <row r="399" spans="1:10" x14ac:dyDescent="0.2">
      <c r="A399" s="289"/>
      <c r="B399" s="284"/>
      <c r="C399" s="284"/>
      <c r="D399" s="183" t="s">
        <v>118</v>
      </c>
      <c r="E399" s="175">
        <v>407</v>
      </c>
      <c r="F399" s="176">
        <v>3577</v>
      </c>
      <c r="G399" s="176">
        <v>1455762</v>
      </c>
      <c r="H399" s="175">
        <v>835</v>
      </c>
      <c r="I399" s="176">
        <v>339757</v>
      </c>
      <c r="J399" s="177">
        <v>1116006</v>
      </c>
    </row>
    <row r="400" spans="1:10" x14ac:dyDescent="0.2">
      <c r="A400" s="289"/>
      <c r="B400" s="284"/>
      <c r="C400" s="284"/>
      <c r="D400" s="183" t="s">
        <v>110</v>
      </c>
      <c r="E400" s="175">
        <v>641</v>
      </c>
      <c r="F400" s="176">
        <v>2207</v>
      </c>
      <c r="G400" s="176">
        <v>1414535</v>
      </c>
      <c r="H400" s="175">
        <v>835</v>
      </c>
      <c r="I400" s="176">
        <v>535096</v>
      </c>
      <c r="J400" s="177">
        <v>879440</v>
      </c>
    </row>
    <row r="401" spans="1:10" x14ac:dyDescent="0.2">
      <c r="A401" s="289"/>
      <c r="B401" s="284"/>
      <c r="C401" s="284"/>
      <c r="D401" s="183" t="s">
        <v>105</v>
      </c>
      <c r="E401" s="176">
        <v>4357</v>
      </c>
      <c r="F401" s="176">
        <v>34355</v>
      </c>
      <c r="G401" s="176">
        <v>149682946</v>
      </c>
      <c r="H401" s="175">
        <v>835</v>
      </c>
      <c r="I401" s="176">
        <v>3637148</v>
      </c>
      <c r="J401" s="177">
        <v>146045798</v>
      </c>
    </row>
    <row r="402" spans="1:10" x14ac:dyDescent="0.2">
      <c r="A402" s="289"/>
      <c r="B402" s="284"/>
      <c r="C402" s="284"/>
      <c r="D402" s="183" t="s">
        <v>234</v>
      </c>
      <c r="E402" s="175">
        <v>147</v>
      </c>
      <c r="F402" s="176">
        <v>25886</v>
      </c>
      <c r="G402" s="176">
        <v>3805241</v>
      </c>
      <c r="H402" s="175">
        <v>835</v>
      </c>
      <c r="I402" s="176">
        <v>122713</v>
      </c>
      <c r="J402" s="177">
        <v>3682528</v>
      </c>
    </row>
    <row r="403" spans="1:10" x14ac:dyDescent="0.2">
      <c r="A403" s="289"/>
      <c r="B403" s="284"/>
      <c r="C403" s="284"/>
      <c r="D403" s="183" t="s">
        <v>107</v>
      </c>
      <c r="E403" s="175">
        <v>626</v>
      </c>
      <c r="F403" s="176">
        <v>4885</v>
      </c>
      <c r="G403" s="176">
        <v>3058025</v>
      </c>
      <c r="H403" s="175">
        <v>835</v>
      </c>
      <c r="I403" s="176">
        <v>522574</v>
      </c>
      <c r="J403" s="177">
        <v>2535451</v>
      </c>
    </row>
    <row r="404" spans="1:10" x14ac:dyDescent="0.2">
      <c r="A404" s="290"/>
      <c r="B404" s="285"/>
      <c r="C404" s="285"/>
      <c r="D404" s="183" t="s">
        <v>235</v>
      </c>
      <c r="E404" s="176">
        <v>4012</v>
      </c>
      <c r="F404" s="176">
        <v>6642</v>
      </c>
      <c r="G404" s="176">
        <v>26645882</v>
      </c>
      <c r="H404" s="175">
        <v>835</v>
      </c>
      <c r="I404" s="176">
        <v>3349148</v>
      </c>
      <c r="J404" s="177">
        <v>23296734</v>
      </c>
    </row>
    <row r="405" spans="1:10" ht="15.75" customHeight="1" x14ac:dyDescent="0.2">
      <c r="A405" s="288" t="s">
        <v>42</v>
      </c>
      <c r="B405" s="291" t="s">
        <v>64</v>
      </c>
      <c r="C405" s="292"/>
      <c r="D405" s="293"/>
      <c r="E405" s="176">
        <v>12528</v>
      </c>
      <c r="F405" s="176"/>
      <c r="G405" s="176">
        <v>154073080</v>
      </c>
      <c r="H405" s="176"/>
      <c r="I405" s="176">
        <v>22973645</v>
      </c>
      <c r="J405" s="177">
        <v>131099435</v>
      </c>
    </row>
    <row r="406" spans="1:10" x14ac:dyDescent="0.2">
      <c r="A406" s="289"/>
      <c r="B406" s="183" t="s">
        <v>79</v>
      </c>
      <c r="C406" s="183" t="s">
        <v>80</v>
      </c>
      <c r="D406" s="183" t="s">
        <v>81</v>
      </c>
      <c r="E406" s="294">
        <v>5</v>
      </c>
      <c r="F406" s="281">
        <v>27078</v>
      </c>
      <c r="G406" s="281">
        <v>135391</v>
      </c>
      <c r="H406" s="294">
        <v>0</v>
      </c>
      <c r="I406" s="294">
        <v>0</v>
      </c>
      <c r="J406" s="286">
        <v>135391</v>
      </c>
    </row>
    <row r="407" spans="1:10" x14ac:dyDescent="0.2">
      <c r="A407" s="289"/>
      <c r="B407" s="283" t="s">
        <v>82</v>
      </c>
      <c r="C407" s="283" t="s">
        <v>83</v>
      </c>
      <c r="D407" s="183" t="s">
        <v>119</v>
      </c>
      <c r="E407" s="295"/>
      <c r="F407" s="282"/>
      <c r="G407" s="282"/>
      <c r="H407" s="295"/>
      <c r="I407" s="295"/>
      <c r="J407" s="287"/>
    </row>
    <row r="408" spans="1:10" x14ac:dyDescent="0.2">
      <c r="A408" s="289"/>
      <c r="B408" s="284"/>
      <c r="C408" s="284"/>
      <c r="D408" s="183" t="s">
        <v>85</v>
      </c>
      <c r="E408" s="175">
        <v>149</v>
      </c>
      <c r="F408" s="176">
        <v>14471</v>
      </c>
      <c r="G408" s="176">
        <v>2156109</v>
      </c>
      <c r="H408" s="175">
        <v>0</v>
      </c>
      <c r="I408" s="175">
        <v>0</v>
      </c>
      <c r="J408" s="177">
        <v>2156109</v>
      </c>
    </row>
    <row r="409" spans="1:10" x14ac:dyDescent="0.2">
      <c r="A409" s="289"/>
      <c r="B409" s="284"/>
      <c r="C409" s="284"/>
      <c r="D409" s="183" t="s">
        <v>86</v>
      </c>
      <c r="E409" s="176">
        <v>1249</v>
      </c>
      <c r="F409" s="176">
        <v>6948</v>
      </c>
      <c r="G409" s="176">
        <v>8677835</v>
      </c>
      <c r="H409" s="175">
        <v>0</v>
      </c>
      <c r="I409" s="175">
        <v>0</v>
      </c>
      <c r="J409" s="177">
        <v>8677835</v>
      </c>
    </row>
    <row r="410" spans="1:10" x14ac:dyDescent="0.2">
      <c r="A410" s="289"/>
      <c r="B410" s="284"/>
      <c r="C410" s="285"/>
      <c r="D410" s="183" t="s">
        <v>100</v>
      </c>
      <c r="E410" s="175">
        <v>35</v>
      </c>
      <c r="F410" s="176">
        <v>10437</v>
      </c>
      <c r="G410" s="176">
        <v>365285</v>
      </c>
      <c r="H410" s="175">
        <v>0</v>
      </c>
      <c r="I410" s="175">
        <v>0</v>
      </c>
      <c r="J410" s="177">
        <v>365285</v>
      </c>
    </row>
    <row r="411" spans="1:10" ht="15.75" customHeight="1" x14ac:dyDescent="0.2">
      <c r="A411" s="289"/>
      <c r="B411" s="284"/>
      <c r="C411" s="283" t="s">
        <v>87</v>
      </c>
      <c r="D411" s="183" t="s">
        <v>90</v>
      </c>
      <c r="E411" s="175">
        <v>89</v>
      </c>
      <c r="F411" s="176">
        <v>8431</v>
      </c>
      <c r="G411" s="176">
        <v>750352</v>
      </c>
      <c r="H411" s="176">
        <v>2592</v>
      </c>
      <c r="I411" s="176">
        <v>230712</v>
      </c>
      <c r="J411" s="177">
        <v>519640</v>
      </c>
    </row>
    <row r="412" spans="1:10" x14ac:dyDescent="0.2">
      <c r="A412" s="289"/>
      <c r="B412" s="284"/>
      <c r="C412" s="285"/>
      <c r="D412" s="183" t="s">
        <v>106</v>
      </c>
      <c r="E412" s="175">
        <v>1</v>
      </c>
      <c r="F412" s="176">
        <v>11920</v>
      </c>
      <c r="G412" s="176">
        <v>11920</v>
      </c>
      <c r="H412" s="176">
        <v>2592</v>
      </c>
      <c r="I412" s="176">
        <v>2592</v>
      </c>
      <c r="J412" s="177">
        <v>9328</v>
      </c>
    </row>
    <row r="413" spans="1:10" x14ac:dyDescent="0.2">
      <c r="A413" s="289"/>
      <c r="B413" s="284"/>
      <c r="C413" s="283" t="s">
        <v>92</v>
      </c>
      <c r="D413" s="183" t="s">
        <v>88</v>
      </c>
      <c r="E413" s="175">
        <v>66</v>
      </c>
      <c r="F413" s="176">
        <v>27913</v>
      </c>
      <c r="G413" s="176">
        <v>1842261</v>
      </c>
      <c r="H413" s="176">
        <v>1944</v>
      </c>
      <c r="I413" s="176">
        <v>128301</v>
      </c>
      <c r="J413" s="177">
        <v>1713959</v>
      </c>
    </row>
    <row r="414" spans="1:10" x14ac:dyDescent="0.2">
      <c r="A414" s="289"/>
      <c r="B414" s="284"/>
      <c r="C414" s="284"/>
      <c r="D414" s="183" t="s">
        <v>89</v>
      </c>
      <c r="E414" s="175">
        <v>633</v>
      </c>
      <c r="F414" s="176">
        <v>15305</v>
      </c>
      <c r="G414" s="176">
        <v>9688264</v>
      </c>
      <c r="H414" s="176">
        <v>1944</v>
      </c>
      <c r="I414" s="176">
        <v>1230528</v>
      </c>
      <c r="J414" s="177">
        <v>8457736</v>
      </c>
    </row>
    <row r="415" spans="1:10" x14ac:dyDescent="0.2">
      <c r="A415" s="289"/>
      <c r="B415" s="284"/>
      <c r="C415" s="284"/>
      <c r="D415" s="183" t="s">
        <v>94</v>
      </c>
      <c r="E415" s="175">
        <v>20</v>
      </c>
      <c r="F415" s="176">
        <v>21026</v>
      </c>
      <c r="G415" s="176">
        <v>420522</v>
      </c>
      <c r="H415" s="176">
        <v>1944</v>
      </c>
      <c r="I415" s="176">
        <v>38879</v>
      </c>
      <c r="J415" s="177">
        <v>381643</v>
      </c>
    </row>
    <row r="416" spans="1:10" x14ac:dyDescent="0.2">
      <c r="A416" s="289"/>
      <c r="B416" s="284"/>
      <c r="C416" s="284"/>
      <c r="D416" s="183" t="s">
        <v>90</v>
      </c>
      <c r="E416" s="176">
        <v>5295</v>
      </c>
      <c r="F416" s="176">
        <v>7783</v>
      </c>
      <c r="G416" s="176">
        <v>41208913</v>
      </c>
      <c r="H416" s="176">
        <v>1944</v>
      </c>
      <c r="I416" s="176">
        <v>10293275</v>
      </c>
      <c r="J416" s="177">
        <v>30915638</v>
      </c>
    </row>
    <row r="417" spans="1:10" x14ac:dyDescent="0.2">
      <c r="A417" s="289"/>
      <c r="B417" s="285"/>
      <c r="C417" s="285"/>
      <c r="D417" s="183" t="s">
        <v>106</v>
      </c>
      <c r="E417" s="175">
        <v>739</v>
      </c>
      <c r="F417" s="176">
        <v>11271</v>
      </c>
      <c r="G417" s="176">
        <v>8329637</v>
      </c>
      <c r="H417" s="176">
        <v>1944</v>
      </c>
      <c r="I417" s="176">
        <v>1436587</v>
      </c>
      <c r="J417" s="177">
        <v>6893049</v>
      </c>
    </row>
    <row r="418" spans="1:10" ht="15.75" customHeight="1" x14ac:dyDescent="0.2">
      <c r="A418" s="289"/>
      <c r="B418" s="283" t="s">
        <v>111</v>
      </c>
      <c r="C418" s="283" t="s">
        <v>87</v>
      </c>
      <c r="D418" s="183" t="s">
        <v>115</v>
      </c>
      <c r="E418" s="175">
        <v>37</v>
      </c>
      <c r="F418" s="176">
        <v>12182</v>
      </c>
      <c r="G418" s="176">
        <v>450718</v>
      </c>
      <c r="H418" s="176">
        <v>5388</v>
      </c>
      <c r="I418" s="176">
        <v>199347</v>
      </c>
      <c r="J418" s="177">
        <v>251371</v>
      </c>
    </row>
    <row r="419" spans="1:10" x14ac:dyDescent="0.2">
      <c r="A419" s="289"/>
      <c r="B419" s="284"/>
      <c r="C419" s="285"/>
      <c r="D419" s="183" t="s">
        <v>129</v>
      </c>
      <c r="E419" s="175">
        <v>1</v>
      </c>
      <c r="F419" s="176">
        <v>9524</v>
      </c>
      <c r="G419" s="176">
        <v>9524</v>
      </c>
      <c r="H419" s="176">
        <v>2730</v>
      </c>
      <c r="I419" s="176">
        <v>2730</v>
      </c>
      <c r="J419" s="177">
        <v>6794</v>
      </c>
    </row>
    <row r="420" spans="1:10" x14ac:dyDescent="0.2">
      <c r="A420" s="289"/>
      <c r="B420" s="284"/>
      <c r="C420" s="283" t="s">
        <v>92</v>
      </c>
      <c r="D420" s="183" t="s">
        <v>115</v>
      </c>
      <c r="E420" s="176">
        <v>1313</v>
      </c>
      <c r="F420" s="176">
        <v>12182</v>
      </c>
      <c r="G420" s="176">
        <v>15994401</v>
      </c>
      <c r="H420" s="176">
        <v>5388</v>
      </c>
      <c r="I420" s="176">
        <v>7074141</v>
      </c>
      <c r="J420" s="177">
        <v>8920259</v>
      </c>
    </row>
    <row r="421" spans="1:10" x14ac:dyDescent="0.2">
      <c r="A421" s="289"/>
      <c r="B421" s="284"/>
      <c r="C421" s="284"/>
      <c r="D421" s="183" t="s">
        <v>116</v>
      </c>
      <c r="E421" s="175">
        <v>1</v>
      </c>
      <c r="F421" s="175">
        <v>0</v>
      </c>
      <c r="G421" s="175">
        <v>0</v>
      </c>
      <c r="H421" s="175">
        <v>0</v>
      </c>
      <c r="I421" s="175">
        <v>0</v>
      </c>
      <c r="J421" s="178">
        <v>0</v>
      </c>
    </row>
    <row r="422" spans="1:10" x14ac:dyDescent="0.2">
      <c r="A422" s="289"/>
      <c r="B422" s="284"/>
      <c r="C422" s="284"/>
      <c r="D422" s="183" t="s">
        <v>112</v>
      </c>
      <c r="E422" s="175">
        <v>6</v>
      </c>
      <c r="F422" s="176">
        <v>7768</v>
      </c>
      <c r="G422" s="176">
        <v>46609</v>
      </c>
      <c r="H422" s="175">
        <v>974</v>
      </c>
      <c r="I422" s="176">
        <v>5846</v>
      </c>
      <c r="J422" s="177">
        <v>40763</v>
      </c>
    </row>
    <row r="423" spans="1:10" x14ac:dyDescent="0.2">
      <c r="A423" s="289"/>
      <c r="B423" s="285"/>
      <c r="C423" s="285"/>
      <c r="D423" s="183" t="s">
        <v>129</v>
      </c>
      <c r="E423" s="175">
        <v>1</v>
      </c>
      <c r="F423" s="176">
        <v>8875</v>
      </c>
      <c r="G423" s="176">
        <v>8875</v>
      </c>
      <c r="H423" s="176">
        <v>2082</v>
      </c>
      <c r="I423" s="176">
        <v>2082</v>
      </c>
      <c r="J423" s="177">
        <v>6794</v>
      </c>
    </row>
    <row r="424" spans="1:10" x14ac:dyDescent="0.2">
      <c r="A424" s="289"/>
      <c r="B424" s="283" t="s">
        <v>98</v>
      </c>
      <c r="C424" s="283" t="s">
        <v>83</v>
      </c>
      <c r="D424" s="183" t="s">
        <v>121</v>
      </c>
      <c r="E424" s="175">
        <v>1</v>
      </c>
      <c r="F424" s="176">
        <v>11423</v>
      </c>
      <c r="G424" s="176">
        <v>11423</v>
      </c>
      <c r="H424" s="175">
        <v>0</v>
      </c>
      <c r="I424" s="175">
        <v>0</v>
      </c>
      <c r="J424" s="177">
        <v>11423</v>
      </c>
    </row>
    <row r="425" spans="1:10" x14ac:dyDescent="0.2">
      <c r="A425" s="289"/>
      <c r="B425" s="284"/>
      <c r="C425" s="284"/>
      <c r="D425" s="183" t="s">
        <v>124</v>
      </c>
      <c r="E425" s="175">
        <v>1</v>
      </c>
      <c r="F425" s="176">
        <v>5027</v>
      </c>
      <c r="G425" s="176">
        <v>5027</v>
      </c>
      <c r="H425" s="175">
        <v>0</v>
      </c>
      <c r="I425" s="175">
        <v>0</v>
      </c>
      <c r="J425" s="177">
        <v>5027</v>
      </c>
    </row>
    <row r="426" spans="1:10" x14ac:dyDescent="0.2">
      <c r="A426" s="289"/>
      <c r="B426" s="284"/>
      <c r="C426" s="284"/>
      <c r="D426" s="183" t="s">
        <v>127</v>
      </c>
      <c r="E426" s="175">
        <v>1</v>
      </c>
      <c r="F426" s="176">
        <v>1372</v>
      </c>
      <c r="G426" s="176">
        <v>1372</v>
      </c>
      <c r="H426" s="175">
        <v>0</v>
      </c>
      <c r="I426" s="175">
        <v>0</v>
      </c>
      <c r="J426" s="177">
        <v>1372</v>
      </c>
    </row>
    <row r="427" spans="1:10" x14ac:dyDescent="0.2">
      <c r="A427" s="289"/>
      <c r="B427" s="284"/>
      <c r="C427" s="284"/>
      <c r="D427" s="183" t="s">
        <v>99</v>
      </c>
      <c r="E427" s="175">
        <v>77</v>
      </c>
      <c r="F427" s="176">
        <v>33520</v>
      </c>
      <c r="G427" s="176">
        <v>2581025</v>
      </c>
      <c r="H427" s="175">
        <v>0</v>
      </c>
      <c r="I427" s="175">
        <v>0</v>
      </c>
      <c r="J427" s="177">
        <v>2581025</v>
      </c>
    </row>
    <row r="428" spans="1:10" x14ac:dyDescent="0.2">
      <c r="A428" s="289"/>
      <c r="B428" s="284"/>
      <c r="C428" s="284"/>
      <c r="D428" s="183" t="s">
        <v>101</v>
      </c>
      <c r="E428" s="175">
        <v>2</v>
      </c>
      <c r="F428" s="176">
        <v>4050</v>
      </c>
      <c r="G428" s="176">
        <v>8100</v>
      </c>
      <c r="H428" s="175">
        <v>0</v>
      </c>
      <c r="I428" s="175">
        <v>0</v>
      </c>
      <c r="J428" s="177">
        <v>8100</v>
      </c>
    </row>
    <row r="429" spans="1:10" x14ac:dyDescent="0.2">
      <c r="A429" s="289"/>
      <c r="B429" s="284"/>
      <c r="C429" s="285"/>
      <c r="D429" s="183" t="s">
        <v>233</v>
      </c>
      <c r="E429" s="175">
        <v>27</v>
      </c>
      <c r="F429" s="176">
        <v>5807</v>
      </c>
      <c r="G429" s="176">
        <v>156783</v>
      </c>
      <c r="H429" s="175">
        <v>0</v>
      </c>
      <c r="I429" s="175">
        <v>0</v>
      </c>
      <c r="J429" s="177">
        <v>156783</v>
      </c>
    </row>
    <row r="430" spans="1:10" x14ac:dyDescent="0.2">
      <c r="A430" s="289"/>
      <c r="B430" s="284"/>
      <c r="C430" s="283" t="s">
        <v>87</v>
      </c>
      <c r="D430" s="183" t="s">
        <v>108</v>
      </c>
      <c r="E430" s="175">
        <v>1</v>
      </c>
      <c r="F430" s="176">
        <v>19760</v>
      </c>
      <c r="G430" s="176">
        <v>19760</v>
      </c>
      <c r="H430" s="176">
        <v>1483</v>
      </c>
      <c r="I430" s="176">
        <v>1483</v>
      </c>
      <c r="J430" s="177">
        <v>18277</v>
      </c>
    </row>
    <row r="431" spans="1:10" x14ac:dyDescent="0.2">
      <c r="A431" s="289"/>
      <c r="B431" s="284"/>
      <c r="C431" s="284"/>
      <c r="D431" s="183" t="s">
        <v>110</v>
      </c>
      <c r="E431" s="175">
        <v>1</v>
      </c>
      <c r="F431" s="176">
        <v>2855</v>
      </c>
      <c r="G431" s="176">
        <v>2855</v>
      </c>
      <c r="H431" s="176">
        <v>1483</v>
      </c>
      <c r="I431" s="176">
        <v>1483</v>
      </c>
      <c r="J431" s="177">
        <v>1372</v>
      </c>
    </row>
    <row r="432" spans="1:10" x14ac:dyDescent="0.2">
      <c r="A432" s="289"/>
      <c r="B432" s="284"/>
      <c r="C432" s="284"/>
      <c r="D432" s="183" t="s">
        <v>105</v>
      </c>
      <c r="E432" s="175">
        <v>3</v>
      </c>
      <c r="F432" s="176">
        <v>35003</v>
      </c>
      <c r="G432" s="176">
        <v>105009</v>
      </c>
      <c r="H432" s="176">
        <v>1483</v>
      </c>
      <c r="I432" s="176">
        <v>4449</v>
      </c>
      <c r="J432" s="177">
        <v>100559</v>
      </c>
    </row>
    <row r="433" spans="1:10" x14ac:dyDescent="0.2">
      <c r="A433" s="289"/>
      <c r="B433" s="284"/>
      <c r="C433" s="285"/>
      <c r="D433" s="183" t="s">
        <v>107</v>
      </c>
      <c r="E433" s="175">
        <v>4</v>
      </c>
      <c r="F433" s="176">
        <v>5533</v>
      </c>
      <c r="G433" s="176">
        <v>22133</v>
      </c>
      <c r="H433" s="176">
        <v>1483</v>
      </c>
      <c r="I433" s="176">
        <v>5932</v>
      </c>
      <c r="J433" s="177">
        <v>16201</v>
      </c>
    </row>
    <row r="434" spans="1:10" x14ac:dyDescent="0.2">
      <c r="A434" s="289"/>
      <c r="B434" s="284"/>
      <c r="C434" s="183" t="s">
        <v>91</v>
      </c>
      <c r="D434" s="183" t="s">
        <v>107</v>
      </c>
      <c r="E434" s="175">
        <v>7</v>
      </c>
      <c r="F434" s="176">
        <v>5124</v>
      </c>
      <c r="G434" s="176">
        <v>35869</v>
      </c>
      <c r="H434" s="176">
        <v>1253</v>
      </c>
      <c r="I434" s="176">
        <v>8772</v>
      </c>
      <c r="J434" s="177">
        <v>27097</v>
      </c>
    </row>
    <row r="435" spans="1:10" x14ac:dyDescent="0.2">
      <c r="A435" s="289"/>
      <c r="B435" s="284"/>
      <c r="C435" s="283" t="s">
        <v>92</v>
      </c>
      <c r="D435" s="183" t="s">
        <v>102</v>
      </c>
      <c r="E435" s="175">
        <v>6</v>
      </c>
      <c r="F435" s="176">
        <v>6486</v>
      </c>
      <c r="G435" s="176">
        <v>38916</v>
      </c>
      <c r="H435" s="175">
        <v>835</v>
      </c>
      <c r="I435" s="176">
        <v>5009</v>
      </c>
      <c r="J435" s="177">
        <v>33907</v>
      </c>
    </row>
    <row r="436" spans="1:10" x14ac:dyDescent="0.2">
      <c r="A436" s="289"/>
      <c r="B436" s="284"/>
      <c r="C436" s="284"/>
      <c r="D436" s="183" t="s">
        <v>114</v>
      </c>
      <c r="E436" s="175">
        <v>111</v>
      </c>
      <c r="F436" s="176">
        <v>31449</v>
      </c>
      <c r="G436" s="176">
        <v>3490870</v>
      </c>
      <c r="H436" s="175">
        <v>835</v>
      </c>
      <c r="I436" s="176">
        <v>92661</v>
      </c>
      <c r="J436" s="177">
        <v>3398209</v>
      </c>
    </row>
    <row r="437" spans="1:10" x14ac:dyDescent="0.2">
      <c r="A437" s="289"/>
      <c r="B437" s="284"/>
      <c r="C437" s="284"/>
      <c r="D437" s="183" t="s">
        <v>108</v>
      </c>
      <c r="E437" s="175">
        <v>500</v>
      </c>
      <c r="F437" s="176">
        <v>19112</v>
      </c>
      <c r="G437" s="176">
        <v>9556039</v>
      </c>
      <c r="H437" s="175">
        <v>835</v>
      </c>
      <c r="I437" s="176">
        <v>417391</v>
      </c>
      <c r="J437" s="177">
        <v>9138647</v>
      </c>
    </row>
    <row r="438" spans="1:10" x14ac:dyDescent="0.2">
      <c r="A438" s="289"/>
      <c r="B438" s="284"/>
      <c r="C438" s="284"/>
      <c r="D438" s="183" t="s">
        <v>109</v>
      </c>
      <c r="E438" s="175">
        <v>125</v>
      </c>
      <c r="F438" s="176">
        <v>12258</v>
      </c>
      <c r="G438" s="176">
        <v>1532246</v>
      </c>
      <c r="H438" s="175">
        <v>835</v>
      </c>
      <c r="I438" s="176">
        <v>104348</v>
      </c>
      <c r="J438" s="177">
        <v>1427899</v>
      </c>
    </row>
    <row r="439" spans="1:10" x14ac:dyDescent="0.2">
      <c r="A439" s="289"/>
      <c r="B439" s="284"/>
      <c r="C439" s="284"/>
      <c r="D439" s="183" t="s">
        <v>103</v>
      </c>
      <c r="E439" s="175">
        <v>172</v>
      </c>
      <c r="F439" s="176">
        <v>8603</v>
      </c>
      <c r="G439" s="176">
        <v>1479699</v>
      </c>
      <c r="H439" s="175">
        <v>835</v>
      </c>
      <c r="I439" s="176">
        <v>143583</v>
      </c>
      <c r="J439" s="177">
        <v>1336116</v>
      </c>
    </row>
    <row r="440" spans="1:10" x14ac:dyDescent="0.2">
      <c r="A440" s="289"/>
      <c r="B440" s="284"/>
      <c r="C440" s="284"/>
      <c r="D440" s="183" t="s">
        <v>104</v>
      </c>
      <c r="E440" s="175">
        <v>20</v>
      </c>
      <c r="F440" s="176">
        <v>5862</v>
      </c>
      <c r="G440" s="176">
        <v>117237</v>
      </c>
      <c r="H440" s="175">
        <v>835</v>
      </c>
      <c r="I440" s="176">
        <v>16696</v>
      </c>
      <c r="J440" s="177">
        <v>100541</v>
      </c>
    </row>
    <row r="441" spans="1:10" x14ac:dyDescent="0.2">
      <c r="A441" s="289"/>
      <c r="B441" s="284"/>
      <c r="C441" s="284"/>
      <c r="D441" s="183" t="s">
        <v>118</v>
      </c>
      <c r="E441" s="175">
        <v>42</v>
      </c>
      <c r="F441" s="176">
        <v>3577</v>
      </c>
      <c r="G441" s="176">
        <v>150226</v>
      </c>
      <c r="H441" s="175">
        <v>835</v>
      </c>
      <c r="I441" s="176">
        <v>35061</v>
      </c>
      <c r="J441" s="177">
        <v>115165</v>
      </c>
    </row>
    <row r="442" spans="1:10" x14ac:dyDescent="0.2">
      <c r="A442" s="289"/>
      <c r="B442" s="284"/>
      <c r="C442" s="284"/>
      <c r="D442" s="183" t="s">
        <v>110</v>
      </c>
      <c r="E442" s="175">
        <v>263</v>
      </c>
      <c r="F442" s="176">
        <v>2207</v>
      </c>
      <c r="G442" s="176">
        <v>580379</v>
      </c>
      <c r="H442" s="175">
        <v>835</v>
      </c>
      <c r="I442" s="176">
        <v>219548</v>
      </c>
      <c r="J442" s="177">
        <v>360831</v>
      </c>
    </row>
    <row r="443" spans="1:10" x14ac:dyDescent="0.2">
      <c r="A443" s="289"/>
      <c r="B443" s="284"/>
      <c r="C443" s="284"/>
      <c r="D443" s="183" t="s">
        <v>105</v>
      </c>
      <c r="E443" s="176">
        <v>1241</v>
      </c>
      <c r="F443" s="176">
        <v>34355</v>
      </c>
      <c r="G443" s="176">
        <v>42634045</v>
      </c>
      <c r="H443" s="175">
        <v>835</v>
      </c>
      <c r="I443" s="176">
        <v>1035965</v>
      </c>
      <c r="J443" s="177">
        <v>41598080</v>
      </c>
    </row>
    <row r="444" spans="1:10" x14ac:dyDescent="0.2">
      <c r="A444" s="289"/>
      <c r="B444" s="284"/>
      <c r="C444" s="284"/>
      <c r="D444" s="183" t="s">
        <v>107</v>
      </c>
      <c r="E444" s="175">
        <v>246</v>
      </c>
      <c r="F444" s="176">
        <v>4885</v>
      </c>
      <c r="G444" s="176">
        <v>1201716</v>
      </c>
      <c r="H444" s="175">
        <v>835</v>
      </c>
      <c r="I444" s="176">
        <v>205357</v>
      </c>
      <c r="J444" s="177">
        <v>996359</v>
      </c>
    </row>
    <row r="445" spans="1:10" x14ac:dyDescent="0.2">
      <c r="A445" s="290"/>
      <c r="B445" s="285"/>
      <c r="C445" s="285"/>
      <c r="D445" s="183" t="s">
        <v>235</v>
      </c>
      <c r="E445" s="175">
        <v>37</v>
      </c>
      <c r="F445" s="176">
        <v>6642</v>
      </c>
      <c r="G445" s="176">
        <v>245737</v>
      </c>
      <c r="H445" s="175">
        <v>835</v>
      </c>
      <c r="I445" s="176">
        <v>30887</v>
      </c>
      <c r="J445" s="177">
        <v>214850</v>
      </c>
    </row>
    <row r="446" spans="1:10" ht="15.75" customHeight="1" x14ac:dyDescent="0.2">
      <c r="A446" s="288" t="s">
        <v>10</v>
      </c>
      <c r="B446" s="291" t="s">
        <v>64</v>
      </c>
      <c r="C446" s="292"/>
      <c r="D446" s="293"/>
      <c r="E446" s="176">
        <v>13127</v>
      </c>
      <c r="F446" s="176"/>
      <c r="G446" s="176">
        <v>171258885</v>
      </c>
      <c r="H446" s="176"/>
      <c r="I446" s="176">
        <v>20899638</v>
      </c>
      <c r="J446" s="177">
        <v>150359247</v>
      </c>
    </row>
    <row r="447" spans="1:10" x14ac:dyDescent="0.2">
      <c r="A447" s="289"/>
      <c r="B447" s="183" t="s">
        <v>79</v>
      </c>
      <c r="C447" s="183" t="s">
        <v>80</v>
      </c>
      <c r="D447" s="183" t="s">
        <v>81</v>
      </c>
      <c r="E447" s="294">
        <v>1</v>
      </c>
      <c r="F447" s="281">
        <v>14471</v>
      </c>
      <c r="G447" s="281">
        <v>14471</v>
      </c>
      <c r="H447" s="294">
        <v>0</v>
      </c>
      <c r="I447" s="294">
        <v>0</v>
      </c>
      <c r="J447" s="286">
        <v>14471</v>
      </c>
    </row>
    <row r="448" spans="1:10" x14ac:dyDescent="0.2">
      <c r="A448" s="289"/>
      <c r="B448" s="283" t="s">
        <v>82</v>
      </c>
      <c r="C448" s="283" t="s">
        <v>83</v>
      </c>
      <c r="D448" s="183" t="s">
        <v>85</v>
      </c>
      <c r="E448" s="295"/>
      <c r="F448" s="282"/>
      <c r="G448" s="282"/>
      <c r="H448" s="295"/>
      <c r="I448" s="295"/>
      <c r="J448" s="287"/>
    </row>
    <row r="449" spans="1:10" x14ac:dyDescent="0.2">
      <c r="A449" s="289"/>
      <c r="B449" s="284"/>
      <c r="C449" s="285"/>
      <c r="D449" s="183" t="s">
        <v>86</v>
      </c>
      <c r="E449" s="175">
        <v>494</v>
      </c>
      <c r="F449" s="176">
        <v>6948</v>
      </c>
      <c r="G449" s="176">
        <v>3432226</v>
      </c>
      <c r="H449" s="175">
        <v>0</v>
      </c>
      <c r="I449" s="175">
        <v>0</v>
      </c>
      <c r="J449" s="177">
        <v>3432226</v>
      </c>
    </row>
    <row r="450" spans="1:10" x14ac:dyDescent="0.2">
      <c r="A450" s="289"/>
      <c r="B450" s="284"/>
      <c r="C450" s="283" t="s">
        <v>87</v>
      </c>
      <c r="D450" s="183" t="s">
        <v>89</v>
      </c>
      <c r="E450" s="175">
        <v>1</v>
      </c>
      <c r="F450" s="176">
        <v>15954</v>
      </c>
      <c r="G450" s="176">
        <v>15954</v>
      </c>
      <c r="H450" s="176">
        <v>2592</v>
      </c>
      <c r="I450" s="176">
        <v>2592</v>
      </c>
      <c r="J450" s="177">
        <v>13361</v>
      </c>
    </row>
    <row r="451" spans="1:10" x14ac:dyDescent="0.2">
      <c r="A451" s="289"/>
      <c r="B451" s="284"/>
      <c r="C451" s="284"/>
      <c r="D451" s="183" t="s">
        <v>94</v>
      </c>
      <c r="E451" s="175">
        <v>1</v>
      </c>
      <c r="F451" s="176">
        <v>21674</v>
      </c>
      <c r="G451" s="176">
        <v>21674</v>
      </c>
      <c r="H451" s="176">
        <v>2592</v>
      </c>
      <c r="I451" s="176">
        <v>2592</v>
      </c>
      <c r="J451" s="177">
        <v>19082</v>
      </c>
    </row>
    <row r="452" spans="1:10" x14ac:dyDescent="0.2">
      <c r="A452" s="289"/>
      <c r="B452" s="284"/>
      <c r="C452" s="285"/>
      <c r="D452" s="183" t="s">
        <v>90</v>
      </c>
      <c r="E452" s="175">
        <v>103</v>
      </c>
      <c r="F452" s="176">
        <v>8431</v>
      </c>
      <c r="G452" s="176">
        <v>868385</v>
      </c>
      <c r="H452" s="176">
        <v>2592</v>
      </c>
      <c r="I452" s="176">
        <v>267004</v>
      </c>
      <c r="J452" s="177">
        <v>601381</v>
      </c>
    </row>
    <row r="453" spans="1:10" x14ac:dyDescent="0.2">
      <c r="A453" s="289"/>
      <c r="B453" s="284"/>
      <c r="C453" s="283" t="s">
        <v>92</v>
      </c>
      <c r="D453" s="183" t="s">
        <v>93</v>
      </c>
      <c r="E453" s="175">
        <v>1</v>
      </c>
      <c r="F453" s="176">
        <v>30848</v>
      </c>
      <c r="G453" s="176">
        <v>30848</v>
      </c>
      <c r="H453" s="176">
        <v>1944</v>
      </c>
      <c r="I453" s="176">
        <v>1944</v>
      </c>
      <c r="J453" s="177">
        <v>28904</v>
      </c>
    </row>
    <row r="454" spans="1:10" x14ac:dyDescent="0.2">
      <c r="A454" s="289"/>
      <c r="B454" s="284"/>
      <c r="C454" s="284"/>
      <c r="D454" s="183" t="s">
        <v>88</v>
      </c>
      <c r="E454" s="175">
        <v>686</v>
      </c>
      <c r="F454" s="176">
        <v>27913</v>
      </c>
      <c r="G454" s="176">
        <v>19148348</v>
      </c>
      <c r="H454" s="176">
        <v>1944</v>
      </c>
      <c r="I454" s="176">
        <v>1333557</v>
      </c>
      <c r="J454" s="177">
        <v>17814790</v>
      </c>
    </row>
    <row r="455" spans="1:10" x14ac:dyDescent="0.2">
      <c r="A455" s="289"/>
      <c r="B455" s="284"/>
      <c r="C455" s="284"/>
      <c r="D455" s="183" t="s">
        <v>89</v>
      </c>
      <c r="E455" s="175">
        <v>594</v>
      </c>
      <c r="F455" s="176">
        <v>15305</v>
      </c>
      <c r="G455" s="176">
        <v>9091357</v>
      </c>
      <c r="H455" s="176">
        <v>1944</v>
      </c>
      <c r="I455" s="176">
        <v>1154713</v>
      </c>
      <c r="J455" s="177">
        <v>7936643</v>
      </c>
    </row>
    <row r="456" spans="1:10" x14ac:dyDescent="0.2">
      <c r="A456" s="289"/>
      <c r="B456" s="284"/>
      <c r="C456" s="284"/>
      <c r="D456" s="183" t="s">
        <v>94</v>
      </c>
      <c r="E456" s="175">
        <v>137</v>
      </c>
      <c r="F456" s="176">
        <v>21026</v>
      </c>
      <c r="G456" s="176">
        <v>2880574</v>
      </c>
      <c r="H456" s="176">
        <v>1944</v>
      </c>
      <c r="I456" s="176">
        <v>266323</v>
      </c>
      <c r="J456" s="177">
        <v>2614251</v>
      </c>
    </row>
    <row r="457" spans="1:10" x14ac:dyDescent="0.2">
      <c r="A457" s="289"/>
      <c r="B457" s="284"/>
      <c r="C457" s="284"/>
      <c r="D457" s="183" t="s">
        <v>90</v>
      </c>
      <c r="E457" s="176">
        <v>6908</v>
      </c>
      <c r="F457" s="176">
        <v>7783</v>
      </c>
      <c r="G457" s="176">
        <v>53762261</v>
      </c>
      <c r="H457" s="176">
        <v>1944</v>
      </c>
      <c r="I457" s="176">
        <v>13428885</v>
      </c>
      <c r="J457" s="177">
        <v>40333376</v>
      </c>
    </row>
    <row r="458" spans="1:10" x14ac:dyDescent="0.2">
      <c r="A458" s="289"/>
      <c r="B458" s="285"/>
      <c r="C458" s="285"/>
      <c r="D458" s="183" t="s">
        <v>106</v>
      </c>
      <c r="E458" s="175">
        <v>847</v>
      </c>
      <c r="F458" s="176">
        <v>11271</v>
      </c>
      <c r="G458" s="176">
        <v>9546958</v>
      </c>
      <c r="H458" s="176">
        <v>1944</v>
      </c>
      <c r="I458" s="176">
        <v>1646535</v>
      </c>
      <c r="J458" s="177">
        <v>7900423</v>
      </c>
    </row>
    <row r="459" spans="1:10" x14ac:dyDescent="0.2">
      <c r="A459" s="289"/>
      <c r="B459" s="283" t="s">
        <v>98</v>
      </c>
      <c r="C459" s="283" t="s">
        <v>83</v>
      </c>
      <c r="D459" s="183" t="s">
        <v>113</v>
      </c>
      <c r="E459" s="175">
        <v>7</v>
      </c>
      <c r="F459" s="176">
        <v>18277</v>
      </c>
      <c r="G459" s="176">
        <v>127941</v>
      </c>
      <c r="H459" s="175">
        <v>0</v>
      </c>
      <c r="I459" s="175">
        <v>0</v>
      </c>
      <c r="J459" s="177">
        <v>127941</v>
      </c>
    </row>
    <row r="460" spans="1:10" x14ac:dyDescent="0.2">
      <c r="A460" s="289"/>
      <c r="B460" s="284"/>
      <c r="C460" s="284"/>
      <c r="D460" s="183" t="s">
        <v>99</v>
      </c>
      <c r="E460" s="175">
        <v>3</v>
      </c>
      <c r="F460" s="176">
        <v>33520</v>
      </c>
      <c r="G460" s="176">
        <v>100559</v>
      </c>
      <c r="H460" s="175">
        <v>0</v>
      </c>
      <c r="I460" s="175">
        <v>0</v>
      </c>
      <c r="J460" s="177">
        <v>100559</v>
      </c>
    </row>
    <row r="461" spans="1:10" x14ac:dyDescent="0.2">
      <c r="A461" s="289"/>
      <c r="B461" s="284"/>
      <c r="C461" s="285"/>
      <c r="D461" s="183" t="s">
        <v>233</v>
      </c>
      <c r="E461" s="175">
        <v>3</v>
      </c>
      <c r="F461" s="176">
        <v>5807</v>
      </c>
      <c r="G461" s="176">
        <v>17420</v>
      </c>
      <c r="H461" s="175">
        <v>0</v>
      </c>
      <c r="I461" s="175">
        <v>0</v>
      </c>
      <c r="J461" s="177">
        <v>17420</v>
      </c>
    </row>
    <row r="462" spans="1:10" x14ac:dyDescent="0.2">
      <c r="A462" s="289"/>
      <c r="B462" s="284"/>
      <c r="C462" s="283" t="s">
        <v>87</v>
      </c>
      <c r="D462" s="183" t="s">
        <v>108</v>
      </c>
      <c r="E462" s="175">
        <v>4</v>
      </c>
      <c r="F462" s="176">
        <v>19760</v>
      </c>
      <c r="G462" s="176">
        <v>79042</v>
      </c>
      <c r="H462" s="176">
        <v>1483</v>
      </c>
      <c r="I462" s="176">
        <v>5932</v>
      </c>
      <c r="J462" s="177">
        <v>73109</v>
      </c>
    </row>
    <row r="463" spans="1:10" x14ac:dyDescent="0.2">
      <c r="A463" s="289"/>
      <c r="B463" s="284"/>
      <c r="C463" s="284"/>
      <c r="D463" s="183" t="s">
        <v>105</v>
      </c>
      <c r="E463" s="175">
        <v>4</v>
      </c>
      <c r="F463" s="176">
        <v>35003</v>
      </c>
      <c r="G463" s="176">
        <v>140012</v>
      </c>
      <c r="H463" s="176">
        <v>1483</v>
      </c>
      <c r="I463" s="176">
        <v>5932</v>
      </c>
      <c r="J463" s="177">
        <v>134079</v>
      </c>
    </row>
    <row r="464" spans="1:10" x14ac:dyDescent="0.2">
      <c r="A464" s="289"/>
      <c r="B464" s="284"/>
      <c r="C464" s="284"/>
      <c r="D464" s="183" t="s">
        <v>234</v>
      </c>
      <c r="E464" s="175">
        <v>1</v>
      </c>
      <c r="F464" s="176">
        <v>26534</v>
      </c>
      <c r="G464" s="176">
        <v>26534</v>
      </c>
      <c r="H464" s="176">
        <v>1483</v>
      </c>
      <c r="I464" s="176">
        <v>1483</v>
      </c>
      <c r="J464" s="177">
        <v>25051</v>
      </c>
    </row>
    <row r="465" spans="1:10" x14ac:dyDescent="0.2">
      <c r="A465" s="289"/>
      <c r="B465" s="284"/>
      <c r="C465" s="285"/>
      <c r="D465" s="183" t="s">
        <v>235</v>
      </c>
      <c r="E465" s="175">
        <v>1</v>
      </c>
      <c r="F465" s="176">
        <v>7290</v>
      </c>
      <c r="G465" s="176">
        <v>7290</v>
      </c>
      <c r="H465" s="176">
        <v>1483</v>
      </c>
      <c r="I465" s="176">
        <v>1483</v>
      </c>
      <c r="J465" s="177">
        <v>5807</v>
      </c>
    </row>
    <row r="466" spans="1:10" x14ac:dyDescent="0.2">
      <c r="A466" s="289"/>
      <c r="B466" s="284"/>
      <c r="C466" s="283" t="s">
        <v>92</v>
      </c>
      <c r="D466" s="183" t="s">
        <v>102</v>
      </c>
      <c r="E466" s="175">
        <v>1</v>
      </c>
      <c r="F466" s="176">
        <v>6486</v>
      </c>
      <c r="G466" s="176">
        <v>6486</v>
      </c>
      <c r="H466" s="175">
        <v>835</v>
      </c>
      <c r="I466" s="175">
        <v>835</v>
      </c>
      <c r="J466" s="177">
        <v>5651</v>
      </c>
    </row>
    <row r="467" spans="1:10" x14ac:dyDescent="0.2">
      <c r="A467" s="289"/>
      <c r="B467" s="284"/>
      <c r="C467" s="284"/>
      <c r="D467" s="183" t="s">
        <v>114</v>
      </c>
      <c r="E467" s="175">
        <v>92</v>
      </c>
      <c r="F467" s="176">
        <v>31449</v>
      </c>
      <c r="G467" s="176">
        <v>2893333</v>
      </c>
      <c r="H467" s="175">
        <v>835</v>
      </c>
      <c r="I467" s="176">
        <v>76800</v>
      </c>
      <c r="J467" s="177">
        <v>2816533</v>
      </c>
    </row>
    <row r="468" spans="1:10" x14ac:dyDescent="0.2">
      <c r="A468" s="289"/>
      <c r="B468" s="284"/>
      <c r="C468" s="284"/>
      <c r="D468" s="183" t="s">
        <v>108</v>
      </c>
      <c r="E468" s="176">
        <v>1636</v>
      </c>
      <c r="F468" s="176">
        <v>19112</v>
      </c>
      <c r="G468" s="176">
        <v>31267358</v>
      </c>
      <c r="H468" s="175">
        <v>835</v>
      </c>
      <c r="I468" s="176">
        <v>1365704</v>
      </c>
      <c r="J468" s="177">
        <v>29901654</v>
      </c>
    </row>
    <row r="469" spans="1:10" x14ac:dyDescent="0.2">
      <c r="A469" s="289"/>
      <c r="B469" s="284"/>
      <c r="C469" s="284"/>
      <c r="D469" s="183" t="s">
        <v>109</v>
      </c>
      <c r="E469" s="175">
        <v>103</v>
      </c>
      <c r="F469" s="176">
        <v>12258</v>
      </c>
      <c r="G469" s="176">
        <v>1262571</v>
      </c>
      <c r="H469" s="175">
        <v>835</v>
      </c>
      <c r="I469" s="176">
        <v>85983</v>
      </c>
      <c r="J469" s="177">
        <v>1176588</v>
      </c>
    </row>
    <row r="470" spans="1:10" x14ac:dyDescent="0.2">
      <c r="A470" s="289"/>
      <c r="B470" s="284"/>
      <c r="C470" s="284"/>
      <c r="D470" s="183" t="s">
        <v>103</v>
      </c>
      <c r="E470" s="175">
        <v>195</v>
      </c>
      <c r="F470" s="176">
        <v>8603</v>
      </c>
      <c r="G470" s="176">
        <v>1677565</v>
      </c>
      <c r="H470" s="175">
        <v>835</v>
      </c>
      <c r="I470" s="176">
        <v>162783</v>
      </c>
      <c r="J470" s="177">
        <v>1514783</v>
      </c>
    </row>
    <row r="471" spans="1:10" x14ac:dyDescent="0.2">
      <c r="A471" s="289"/>
      <c r="B471" s="284"/>
      <c r="C471" s="284"/>
      <c r="D471" s="183" t="s">
        <v>104</v>
      </c>
      <c r="E471" s="175">
        <v>15</v>
      </c>
      <c r="F471" s="176">
        <v>5862</v>
      </c>
      <c r="G471" s="176">
        <v>87928</v>
      </c>
      <c r="H471" s="175">
        <v>835</v>
      </c>
      <c r="I471" s="176">
        <v>12522</v>
      </c>
      <c r="J471" s="177">
        <v>75406</v>
      </c>
    </row>
    <row r="472" spans="1:10" x14ac:dyDescent="0.2">
      <c r="A472" s="289"/>
      <c r="B472" s="284"/>
      <c r="C472" s="284"/>
      <c r="D472" s="183" t="s">
        <v>118</v>
      </c>
      <c r="E472" s="175">
        <v>30</v>
      </c>
      <c r="F472" s="176">
        <v>3577</v>
      </c>
      <c r="G472" s="176">
        <v>107304</v>
      </c>
      <c r="H472" s="175">
        <v>835</v>
      </c>
      <c r="I472" s="176">
        <v>25043</v>
      </c>
      <c r="J472" s="177">
        <v>82261</v>
      </c>
    </row>
    <row r="473" spans="1:10" x14ac:dyDescent="0.2">
      <c r="A473" s="289"/>
      <c r="B473" s="284"/>
      <c r="C473" s="284"/>
      <c r="D473" s="183" t="s">
        <v>110</v>
      </c>
      <c r="E473" s="175">
        <v>222</v>
      </c>
      <c r="F473" s="176">
        <v>2207</v>
      </c>
      <c r="G473" s="176">
        <v>489901</v>
      </c>
      <c r="H473" s="175">
        <v>835</v>
      </c>
      <c r="I473" s="176">
        <v>185322</v>
      </c>
      <c r="J473" s="177">
        <v>304580</v>
      </c>
    </row>
    <row r="474" spans="1:10" x14ac:dyDescent="0.2">
      <c r="A474" s="289"/>
      <c r="B474" s="284"/>
      <c r="C474" s="284"/>
      <c r="D474" s="183" t="s">
        <v>105</v>
      </c>
      <c r="E474" s="175">
        <v>961</v>
      </c>
      <c r="F474" s="176">
        <v>34355</v>
      </c>
      <c r="G474" s="176">
        <v>33014760</v>
      </c>
      <c r="H474" s="175">
        <v>835</v>
      </c>
      <c r="I474" s="176">
        <v>802226</v>
      </c>
      <c r="J474" s="177">
        <v>32212534</v>
      </c>
    </row>
    <row r="475" spans="1:10" x14ac:dyDescent="0.2">
      <c r="A475" s="289"/>
      <c r="B475" s="284"/>
      <c r="C475" s="284"/>
      <c r="D475" s="183" t="s">
        <v>234</v>
      </c>
      <c r="E475" s="175">
        <v>33</v>
      </c>
      <c r="F475" s="176">
        <v>25886</v>
      </c>
      <c r="G475" s="176">
        <v>854238</v>
      </c>
      <c r="H475" s="175">
        <v>835</v>
      </c>
      <c r="I475" s="176">
        <v>27548</v>
      </c>
      <c r="J475" s="177">
        <v>826690</v>
      </c>
    </row>
    <row r="476" spans="1:10" x14ac:dyDescent="0.2">
      <c r="A476" s="290"/>
      <c r="B476" s="285"/>
      <c r="C476" s="285"/>
      <c r="D476" s="183" t="s">
        <v>235</v>
      </c>
      <c r="E476" s="175">
        <v>43</v>
      </c>
      <c r="F476" s="176">
        <v>6642</v>
      </c>
      <c r="G476" s="176">
        <v>285586</v>
      </c>
      <c r="H476" s="175">
        <v>835</v>
      </c>
      <c r="I476" s="176">
        <v>35896</v>
      </c>
      <c r="J476" s="177">
        <v>249691</v>
      </c>
    </row>
    <row r="477" spans="1:10" ht="15.75" customHeight="1" x14ac:dyDescent="0.2">
      <c r="A477" s="288" t="s">
        <v>236</v>
      </c>
      <c r="B477" s="291" t="s">
        <v>64</v>
      </c>
      <c r="C477" s="292"/>
      <c r="D477" s="293"/>
      <c r="E477" s="176">
        <v>1940</v>
      </c>
      <c r="F477" s="176"/>
      <c r="G477" s="176">
        <v>28973039</v>
      </c>
      <c r="H477" s="176"/>
      <c r="I477" s="176">
        <v>2881726</v>
      </c>
      <c r="J477" s="177">
        <v>26091313</v>
      </c>
    </row>
    <row r="478" spans="1:10" x14ac:dyDescent="0.2">
      <c r="A478" s="289"/>
      <c r="B478" s="183" t="s">
        <v>79</v>
      </c>
      <c r="C478" s="183" t="s">
        <v>80</v>
      </c>
      <c r="D478" s="183" t="s">
        <v>81</v>
      </c>
      <c r="E478" s="294">
        <v>2</v>
      </c>
      <c r="F478" s="281">
        <v>6948</v>
      </c>
      <c r="G478" s="281">
        <v>13896</v>
      </c>
      <c r="H478" s="294">
        <v>0</v>
      </c>
      <c r="I478" s="294">
        <v>0</v>
      </c>
      <c r="J478" s="286">
        <v>13896</v>
      </c>
    </row>
    <row r="479" spans="1:10" x14ac:dyDescent="0.2">
      <c r="A479" s="289"/>
      <c r="B479" s="283" t="s">
        <v>82</v>
      </c>
      <c r="C479" s="183" t="s">
        <v>83</v>
      </c>
      <c r="D479" s="183" t="s">
        <v>86</v>
      </c>
      <c r="E479" s="295"/>
      <c r="F479" s="282"/>
      <c r="G479" s="282"/>
      <c r="H479" s="295"/>
      <c r="I479" s="295"/>
      <c r="J479" s="287"/>
    </row>
    <row r="480" spans="1:10" x14ac:dyDescent="0.2">
      <c r="A480" s="289"/>
      <c r="B480" s="284"/>
      <c r="C480" s="183" t="s">
        <v>87</v>
      </c>
      <c r="D480" s="183" t="s">
        <v>90</v>
      </c>
      <c r="E480" s="175">
        <v>5</v>
      </c>
      <c r="F480" s="176">
        <v>8431</v>
      </c>
      <c r="G480" s="176">
        <v>42155</v>
      </c>
      <c r="H480" s="176">
        <v>2592</v>
      </c>
      <c r="I480" s="176">
        <v>12961</v>
      </c>
      <c r="J480" s="177">
        <v>29193</v>
      </c>
    </row>
    <row r="481" spans="1:10" x14ac:dyDescent="0.2">
      <c r="A481" s="289"/>
      <c r="B481" s="284"/>
      <c r="C481" s="283" t="s">
        <v>92</v>
      </c>
      <c r="D481" s="183" t="s">
        <v>88</v>
      </c>
      <c r="E481" s="175">
        <v>119</v>
      </c>
      <c r="F481" s="176">
        <v>27913</v>
      </c>
      <c r="G481" s="176">
        <v>3321652</v>
      </c>
      <c r="H481" s="176">
        <v>1944</v>
      </c>
      <c r="I481" s="176">
        <v>231331</v>
      </c>
      <c r="J481" s="177">
        <v>3090321</v>
      </c>
    </row>
    <row r="482" spans="1:10" x14ac:dyDescent="0.2">
      <c r="A482" s="289"/>
      <c r="B482" s="285"/>
      <c r="C482" s="285"/>
      <c r="D482" s="183" t="s">
        <v>90</v>
      </c>
      <c r="E482" s="176">
        <v>1012</v>
      </c>
      <c r="F482" s="176">
        <v>7783</v>
      </c>
      <c r="G482" s="176">
        <v>7876000</v>
      </c>
      <c r="H482" s="176">
        <v>1944</v>
      </c>
      <c r="I482" s="176">
        <v>1967289</v>
      </c>
      <c r="J482" s="177">
        <v>5908711</v>
      </c>
    </row>
    <row r="483" spans="1:10" x14ac:dyDescent="0.2">
      <c r="A483" s="289"/>
      <c r="B483" s="283" t="s">
        <v>98</v>
      </c>
      <c r="C483" s="183" t="s">
        <v>87</v>
      </c>
      <c r="D483" s="183" t="s">
        <v>105</v>
      </c>
      <c r="E483" s="175">
        <v>1</v>
      </c>
      <c r="F483" s="176">
        <v>35003</v>
      </c>
      <c r="G483" s="176">
        <v>35003</v>
      </c>
      <c r="H483" s="176">
        <v>1483</v>
      </c>
      <c r="I483" s="176">
        <v>1483</v>
      </c>
      <c r="J483" s="177">
        <v>33520</v>
      </c>
    </row>
    <row r="484" spans="1:10" x14ac:dyDescent="0.2">
      <c r="A484" s="289"/>
      <c r="B484" s="284"/>
      <c r="C484" s="283" t="s">
        <v>92</v>
      </c>
      <c r="D484" s="183" t="s">
        <v>114</v>
      </c>
      <c r="E484" s="175">
        <v>48</v>
      </c>
      <c r="F484" s="176">
        <v>31449</v>
      </c>
      <c r="G484" s="176">
        <v>1509565</v>
      </c>
      <c r="H484" s="175">
        <v>835</v>
      </c>
      <c r="I484" s="176">
        <v>40070</v>
      </c>
      <c r="J484" s="177">
        <v>1469496</v>
      </c>
    </row>
    <row r="485" spans="1:10" x14ac:dyDescent="0.2">
      <c r="A485" s="289"/>
      <c r="B485" s="284"/>
      <c r="C485" s="284"/>
      <c r="D485" s="183" t="s">
        <v>108</v>
      </c>
      <c r="E485" s="175">
        <v>636</v>
      </c>
      <c r="F485" s="176">
        <v>19112</v>
      </c>
      <c r="G485" s="176">
        <v>12155281</v>
      </c>
      <c r="H485" s="175">
        <v>835</v>
      </c>
      <c r="I485" s="176">
        <v>530922</v>
      </c>
      <c r="J485" s="177">
        <v>11624359</v>
      </c>
    </row>
    <row r="486" spans="1:10" x14ac:dyDescent="0.2">
      <c r="A486" s="290"/>
      <c r="B486" s="285"/>
      <c r="C486" s="285"/>
      <c r="D486" s="183" t="s">
        <v>105</v>
      </c>
      <c r="E486" s="175">
        <v>117</v>
      </c>
      <c r="F486" s="176">
        <v>34355</v>
      </c>
      <c r="G486" s="176">
        <v>4019487</v>
      </c>
      <c r="H486" s="175">
        <v>835</v>
      </c>
      <c r="I486" s="176">
        <v>97670</v>
      </c>
      <c r="J486" s="177">
        <v>3921817</v>
      </c>
    </row>
    <row r="487" spans="1:10" ht="15.75" customHeight="1" x14ac:dyDescent="0.2">
      <c r="A487" s="288" t="s">
        <v>167</v>
      </c>
      <c r="B487" s="291" t="s">
        <v>64</v>
      </c>
      <c r="C487" s="292"/>
      <c r="D487" s="293"/>
      <c r="E487" s="176">
        <v>1686</v>
      </c>
      <c r="F487" s="176"/>
      <c r="G487" s="176">
        <v>23062663</v>
      </c>
      <c r="H487" s="176"/>
      <c r="I487" s="176">
        <v>2578156</v>
      </c>
      <c r="J487" s="177">
        <v>20484507</v>
      </c>
    </row>
    <row r="488" spans="1:10" x14ac:dyDescent="0.2">
      <c r="A488" s="289"/>
      <c r="B488" s="183" t="s">
        <v>79</v>
      </c>
      <c r="C488" s="183" t="s">
        <v>80</v>
      </c>
      <c r="D488" s="183" t="s">
        <v>81</v>
      </c>
      <c r="E488" s="294">
        <v>8</v>
      </c>
      <c r="F488" s="281">
        <v>6948</v>
      </c>
      <c r="G488" s="281">
        <v>55583</v>
      </c>
      <c r="H488" s="294">
        <v>0</v>
      </c>
      <c r="I488" s="294">
        <v>0</v>
      </c>
      <c r="J488" s="286">
        <v>55583</v>
      </c>
    </row>
    <row r="489" spans="1:10" x14ac:dyDescent="0.2">
      <c r="A489" s="289"/>
      <c r="B489" s="283" t="s">
        <v>82</v>
      </c>
      <c r="C489" s="283" t="s">
        <v>83</v>
      </c>
      <c r="D489" s="183" t="s">
        <v>86</v>
      </c>
      <c r="E489" s="295"/>
      <c r="F489" s="282"/>
      <c r="G489" s="282"/>
      <c r="H489" s="295"/>
      <c r="I489" s="295"/>
      <c r="J489" s="287"/>
    </row>
    <row r="490" spans="1:10" x14ac:dyDescent="0.2">
      <c r="A490" s="289"/>
      <c r="B490" s="284"/>
      <c r="C490" s="285"/>
      <c r="D490" s="183" t="s">
        <v>100</v>
      </c>
      <c r="E490" s="175">
        <v>1</v>
      </c>
      <c r="F490" s="176">
        <v>10437</v>
      </c>
      <c r="G490" s="176">
        <v>10437</v>
      </c>
      <c r="H490" s="175">
        <v>0</v>
      </c>
      <c r="I490" s="175">
        <v>0</v>
      </c>
      <c r="J490" s="177">
        <v>10437</v>
      </c>
    </row>
    <row r="491" spans="1:10" x14ac:dyDescent="0.2">
      <c r="A491" s="289"/>
      <c r="B491" s="284"/>
      <c r="C491" s="183" t="s">
        <v>87</v>
      </c>
      <c r="D491" s="183" t="s">
        <v>90</v>
      </c>
      <c r="E491" s="175">
        <v>6</v>
      </c>
      <c r="F491" s="176">
        <v>8431</v>
      </c>
      <c r="G491" s="176">
        <v>50586</v>
      </c>
      <c r="H491" s="176">
        <v>2592</v>
      </c>
      <c r="I491" s="176">
        <v>15554</v>
      </c>
      <c r="J491" s="177">
        <v>35032</v>
      </c>
    </row>
    <row r="492" spans="1:10" x14ac:dyDescent="0.2">
      <c r="A492" s="289"/>
      <c r="B492" s="284"/>
      <c r="C492" s="283" t="s">
        <v>92</v>
      </c>
      <c r="D492" s="183" t="s">
        <v>88</v>
      </c>
      <c r="E492" s="175">
        <v>73</v>
      </c>
      <c r="F492" s="176">
        <v>27913</v>
      </c>
      <c r="G492" s="176">
        <v>2037652</v>
      </c>
      <c r="H492" s="176">
        <v>1944</v>
      </c>
      <c r="I492" s="176">
        <v>141909</v>
      </c>
      <c r="J492" s="177">
        <v>1895743</v>
      </c>
    </row>
    <row r="493" spans="1:10" x14ac:dyDescent="0.2">
      <c r="A493" s="289"/>
      <c r="B493" s="284"/>
      <c r="C493" s="284"/>
      <c r="D493" s="183" t="s">
        <v>90</v>
      </c>
      <c r="E493" s="175">
        <v>872</v>
      </c>
      <c r="F493" s="176">
        <v>7783</v>
      </c>
      <c r="G493" s="176">
        <v>6786435</v>
      </c>
      <c r="H493" s="176">
        <v>1944</v>
      </c>
      <c r="I493" s="176">
        <v>1695134</v>
      </c>
      <c r="J493" s="177">
        <v>5091300</v>
      </c>
    </row>
    <row r="494" spans="1:10" x14ac:dyDescent="0.2">
      <c r="A494" s="289"/>
      <c r="B494" s="285"/>
      <c r="C494" s="285"/>
      <c r="D494" s="183" t="s">
        <v>106</v>
      </c>
      <c r="E494" s="175">
        <v>109</v>
      </c>
      <c r="F494" s="176">
        <v>11271</v>
      </c>
      <c r="G494" s="176">
        <v>1228593</v>
      </c>
      <c r="H494" s="176">
        <v>1944</v>
      </c>
      <c r="I494" s="176">
        <v>211892</v>
      </c>
      <c r="J494" s="177">
        <v>1016701</v>
      </c>
    </row>
    <row r="495" spans="1:10" x14ac:dyDescent="0.2">
      <c r="A495" s="289"/>
      <c r="B495" s="283" t="s">
        <v>98</v>
      </c>
      <c r="C495" s="283" t="s">
        <v>83</v>
      </c>
      <c r="D495" s="183" t="s">
        <v>113</v>
      </c>
      <c r="E495" s="175">
        <v>1</v>
      </c>
      <c r="F495" s="176">
        <v>18277</v>
      </c>
      <c r="G495" s="176">
        <v>18277</v>
      </c>
      <c r="H495" s="175">
        <v>0</v>
      </c>
      <c r="I495" s="175">
        <v>0</v>
      </c>
      <c r="J495" s="177">
        <v>18277</v>
      </c>
    </row>
    <row r="496" spans="1:10" x14ac:dyDescent="0.2">
      <c r="A496" s="289"/>
      <c r="B496" s="284"/>
      <c r="C496" s="284"/>
      <c r="D496" s="183" t="s">
        <v>112</v>
      </c>
      <c r="E496" s="175">
        <v>1</v>
      </c>
      <c r="F496" s="176">
        <v>7768</v>
      </c>
      <c r="G496" s="176">
        <v>7768</v>
      </c>
      <c r="H496" s="175">
        <v>0</v>
      </c>
      <c r="I496" s="175">
        <v>0</v>
      </c>
      <c r="J496" s="177">
        <v>7768</v>
      </c>
    </row>
    <row r="497" spans="1:10" x14ac:dyDescent="0.2">
      <c r="A497" s="289"/>
      <c r="B497" s="284"/>
      <c r="C497" s="284"/>
      <c r="D497" s="183" t="s">
        <v>99</v>
      </c>
      <c r="E497" s="175">
        <v>1</v>
      </c>
      <c r="F497" s="176">
        <v>33520</v>
      </c>
      <c r="G497" s="176">
        <v>33520</v>
      </c>
      <c r="H497" s="175">
        <v>0</v>
      </c>
      <c r="I497" s="175">
        <v>0</v>
      </c>
      <c r="J497" s="177">
        <v>33520</v>
      </c>
    </row>
    <row r="498" spans="1:10" x14ac:dyDescent="0.2">
      <c r="A498" s="289"/>
      <c r="B498" s="284"/>
      <c r="C498" s="285"/>
      <c r="D498" s="183" t="s">
        <v>232</v>
      </c>
      <c r="E498" s="175">
        <v>1</v>
      </c>
      <c r="F498" s="176">
        <v>25051</v>
      </c>
      <c r="G498" s="176">
        <v>25051</v>
      </c>
      <c r="H498" s="175">
        <v>0</v>
      </c>
      <c r="I498" s="175">
        <v>0</v>
      </c>
      <c r="J498" s="177">
        <v>25051</v>
      </c>
    </row>
    <row r="499" spans="1:10" ht="15.75" customHeight="1" x14ac:dyDescent="0.2">
      <c r="A499" s="289"/>
      <c r="B499" s="284"/>
      <c r="C499" s="283" t="s">
        <v>87</v>
      </c>
      <c r="D499" s="183" t="s">
        <v>108</v>
      </c>
      <c r="E499" s="175">
        <v>2</v>
      </c>
      <c r="F499" s="176">
        <v>19760</v>
      </c>
      <c r="G499" s="176">
        <v>39521</v>
      </c>
      <c r="H499" s="176">
        <v>1483</v>
      </c>
      <c r="I499" s="176">
        <v>2966</v>
      </c>
      <c r="J499" s="177">
        <v>36555</v>
      </c>
    </row>
    <row r="500" spans="1:10" x14ac:dyDescent="0.2">
      <c r="A500" s="289"/>
      <c r="B500" s="284"/>
      <c r="C500" s="285"/>
      <c r="D500" s="183" t="s">
        <v>105</v>
      </c>
      <c r="E500" s="175">
        <v>1</v>
      </c>
      <c r="F500" s="176">
        <v>35003</v>
      </c>
      <c r="G500" s="176">
        <v>35003</v>
      </c>
      <c r="H500" s="176">
        <v>1483</v>
      </c>
      <c r="I500" s="176">
        <v>1483</v>
      </c>
      <c r="J500" s="177">
        <v>33520</v>
      </c>
    </row>
    <row r="501" spans="1:10" x14ac:dyDescent="0.2">
      <c r="A501" s="289"/>
      <c r="B501" s="284"/>
      <c r="C501" s="283" t="s">
        <v>92</v>
      </c>
      <c r="D501" s="183" t="s">
        <v>114</v>
      </c>
      <c r="E501" s="175">
        <v>13</v>
      </c>
      <c r="F501" s="176">
        <v>31449</v>
      </c>
      <c r="G501" s="176">
        <v>408841</v>
      </c>
      <c r="H501" s="175">
        <v>835</v>
      </c>
      <c r="I501" s="176">
        <v>10852</v>
      </c>
      <c r="J501" s="177">
        <v>397988</v>
      </c>
    </row>
    <row r="502" spans="1:10" x14ac:dyDescent="0.2">
      <c r="A502" s="289"/>
      <c r="B502" s="284"/>
      <c r="C502" s="284"/>
      <c r="D502" s="183" t="s">
        <v>108</v>
      </c>
      <c r="E502" s="175">
        <v>453</v>
      </c>
      <c r="F502" s="176">
        <v>19112</v>
      </c>
      <c r="G502" s="176">
        <v>8657771</v>
      </c>
      <c r="H502" s="175">
        <v>835</v>
      </c>
      <c r="I502" s="176">
        <v>378157</v>
      </c>
      <c r="J502" s="177">
        <v>8279614</v>
      </c>
    </row>
    <row r="503" spans="1:10" x14ac:dyDescent="0.2">
      <c r="A503" s="289"/>
      <c r="B503" s="284"/>
      <c r="C503" s="284"/>
      <c r="D503" s="183" t="s">
        <v>109</v>
      </c>
      <c r="E503" s="175">
        <v>24</v>
      </c>
      <c r="F503" s="176">
        <v>12258</v>
      </c>
      <c r="G503" s="176">
        <v>294191</v>
      </c>
      <c r="H503" s="175">
        <v>835</v>
      </c>
      <c r="I503" s="176">
        <v>20035</v>
      </c>
      <c r="J503" s="177">
        <v>274157</v>
      </c>
    </row>
    <row r="504" spans="1:10" x14ac:dyDescent="0.2">
      <c r="A504" s="289"/>
      <c r="B504" s="284"/>
      <c r="C504" s="284"/>
      <c r="D504" s="183" t="s">
        <v>103</v>
      </c>
      <c r="E504" s="175">
        <v>19</v>
      </c>
      <c r="F504" s="176">
        <v>8603</v>
      </c>
      <c r="G504" s="176">
        <v>163455</v>
      </c>
      <c r="H504" s="175">
        <v>835</v>
      </c>
      <c r="I504" s="176">
        <v>15861</v>
      </c>
      <c r="J504" s="177">
        <v>147594</v>
      </c>
    </row>
    <row r="505" spans="1:10" x14ac:dyDescent="0.2">
      <c r="A505" s="289"/>
      <c r="B505" s="284"/>
      <c r="C505" s="284"/>
      <c r="D505" s="183" t="s">
        <v>110</v>
      </c>
      <c r="E505" s="175">
        <v>2</v>
      </c>
      <c r="F505" s="176">
        <v>2207</v>
      </c>
      <c r="G505" s="176">
        <v>4414</v>
      </c>
      <c r="H505" s="175">
        <v>835</v>
      </c>
      <c r="I505" s="176">
        <v>1670</v>
      </c>
      <c r="J505" s="177">
        <v>2744</v>
      </c>
    </row>
    <row r="506" spans="1:10" x14ac:dyDescent="0.2">
      <c r="A506" s="289"/>
      <c r="B506" s="284"/>
      <c r="C506" s="284"/>
      <c r="D506" s="183" t="s">
        <v>105</v>
      </c>
      <c r="E506" s="175">
        <v>85</v>
      </c>
      <c r="F506" s="176">
        <v>34355</v>
      </c>
      <c r="G506" s="176">
        <v>2920140</v>
      </c>
      <c r="H506" s="175">
        <v>835</v>
      </c>
      <c r="I506" s="176">
        <v>70957</v>
      </c>
      <c r="J506" s="177">
        <v>2849184</v>
      </c>
    </row>
    <row r="507" spans="1:10" x14ac:dyDescent="0.2">
      <c r="A507" s="289"/>
      <c r="B507" s="284"/>
      <c r="C507" s="284"/>
      <c r="D507" s="183" t="s">
        <v>234</v>
      </c>
      <c r="E507" s="175">
        <v>10</v>
      </c>
      <c r="F507" s="176">
        <v>25886</v>
      </c>
      <c r="G507" s="176">
        <v>258860</v>
      </c>
      <c r="H507" s="175">
        <v>835</v>
      </c>
      <c r="I507" s="176">
        <v>8348</v>
      </c>
      <c r="J507" s="177">
        <v>250512</v>
      </c>
    </row>
    <row r="508" spans="1:10" x14ac:dyDescent="0.2">
      <c r="A508" s="290"/>
      <c r="B508" s="285"/>
      <c r="C508" s="285"/>
      <c r="D508" s="183" t="s">
        <v>235</v>
      </c>
      <c r="E508" s="175">
        <v>4</v>
      </c>
      <c r="F508" s="176">
        <v>6642</v>
      </c>
      <c r="G508" s="176">
        <v>26566</v>
      </c>
      <c r="H508" s="175">
        <v>835</v>
      </c>
      <c r="I508" s="176">
        <v>3339</v>
      </c>
      <c r="J508" s="177">
        <v>23227</v>
      </c>
    </row>
    <row r="509" spans="1:10" ht="15.75" customHeight="1" x14ac:dyDescent="0.2">
      <c r="A509" s="288" t="s">
        <v>147</v>
      </c>
      <c r="B509" s="291" t="s">
        <v>64</v>
      </c>
      <c r="C509" s="292"/>
      <c r="D509" s="293"/>
      <c r="E509" s="176">
        <v>4422</v>
      </c>
      <c r="F509" s="176"/>
      <c r="G509" s="176">
        <v>43324012</v>
      </c>
      <c r="H509" s="176"/>
      <c r="I509" s="176">
        <v>7003310</v>
      </c>
      <c r="J509" s="177">
        <v>36320701</v>
      </c>
    </row>
    <row r="510" spans="1:10" x14ac:dyDescent="0.2">
      <c r="A510" s="289"/>
      <c r="B510" s="183" t="s">
        <v>79</v>
      </c>
      <c r="C510" s="183" t="s">
        <v>80</v>
      </c>
      <c r="D510" s="183" t="s">
        <v>81</v>
      </c>
      <c r="E510" s="294">
        <v>211</v>
      </c>
      <c r="F510" s="281">
        <v>6948</v>
      </c>
      <c r="G510" s="281">
        <v>1465991</v>
      </c>
      <c r="H510" s="294">
        <v>0</v>
      </c>
      <c r="I510" s="294">
        <v>0</v>
      </c>
      <c r="J510" s="286">
        <v>1465991</v>
      </c>
    </row>
    <row r="511" spans="1:10" x14ac:dyDescent="0.2">
      <c r="A511" s="289"/>
      <c r="B511" s="283" t="s">
        <v>82</v>
      </c>
      <c r="C511" s="283" t="s">
        <v>83</v>
      </c>
      <c r="D511" s="183" t="s">
        <v>86</v>
      </c>
      <c r="E511" s="295"/>
      <c r="F511" s="282"/>
      <c r="G511" s="282"/>
      <c r="H511" s="295"/>
      <c r="I511" s="295"/>
      <c r="J511" s="287"/>
    </row>
    <row r="512" spans="1:10" x14ac:dyDescent="0.2">
      <c r="A512" s="289"/>
      <c r="B512" s="284"/>
      <c r="C512" s="285"/>
      <c r="D512" s="183" t="s">
        <v>100</v>
      </c>
      <c r="E512" s="175">
        <v>6</v>
      </c>
      <c r="F512" s="176">
        <v>10437</v>
      </c>
      <c r="G512" s="176">
        <v>62620</v>
      </c>
      <c r="H512" s="175">
        <v>0</v>
      </c>
      <c r="I512" s="175">
        <v>0</v>
      </c>
      <c r="J512" s="177">
        <v>62620</v>
      </c>
    </row>
    <row r="513" spans="1:10" x14ac:dyDescent="0.2">
      <c r="A513" s="289"/>
      <c r="B513" s="284"/>
      <c r="C513" s="183" t="s">
        <v>87</v>
      </c>
      <c r="D513" s="183" t="s">
        <v>90</v>
      </c>
      <c r="E513" s="175">
        <v>53</v>
      </c>
      <c r="F513" s="176">
        <v>8431</v>
      </c>
      <c r="G513" s="176">
        <v>446839</v>
      </c>
      <c r="H513" s="176">
        <v>2592</v>
      </c>
      <c r="I513" s="176">
        <v>137390</v>
      </c>
      <c r="J513" s="177">
        <v>309448</v>
      </c>
    </row>
    <row r="514" spans="1:10" x14ac:dyDescent="0.2">
      <c r="A514" s="289"/>
      <c r="B514" s="284"/>
      <c r="C514" s="283" t="s">
        <v>92</v>
      </c>
      <c r="D514" s="183" t="s">
        <v>88</v>
      </c>
      <c r="E514" s="175">
        <v>37</v>
      </c>
      <c r="F514" s="176">
        <v>27913</v>
      </c>
      <c r="G514" s="176">
        <v>1032783</v>
      </c>
      <c r="H514" s="176">
        <v>1944</v>
      </c>
      <c r="I514" s="176">
        <v>71927</v>
      </c>
      <c r="J514" s="177">
        <v>960856</v>
      </c>
    </row>
    <row r="515" spans="1:10" x14ac:dyDescent="0.2">
      <c r="A515" s="289"/>
      <c r="B515" s="284"/>
      <c r="C515" s="284"/>
      <c r="D515" s="183" t="s">
        <v>90</v>
      </c>
      <c r="E515" s="176">
        <v>2940</v>
      </c>
      <c r="F515" s="176">
        <v>7783</v>
      </c>
      <c r="G515" s="176">
        <v>22880870</v>
      </c>
      <c r="H515" s="176">
        <v>1944</v>
      </c>
      <c r="I515" s="176">
        <v>5715246</v>
      </c>
      <c r="J515" s="177">
        <v>17165623</v>
      </c>
    </row>
    <row r="516" spans="1:10" x14ac:dyDescent="0.2">
      <c r="A516" s="289"/>
      <c r="B516" s="285"/>
      <c r="C516" s="285"/>
      <c r="D516" s="183" t="s">
        <v>106</v>
      </c>
      <c r="E516" s="175">
        <v>77</v>
      </c>
      <c r="F516" s="176">
        <v>11271</v>
      </c>
      <c r="G516" s="176">
        <v>867905</v>
      </c>
      <c r="H516" s="176">
        <v>1944</v>
      </c>
      <c r="I516" s="176">
        <v>149685</v>
      </c>
      <c r="J516" s="177">
        <v>718220</v>
      </c>
    </row>
    <row r="517" spans="1:10" x14ac:dyDescent="0.2">
      <c r="A517" s="289"/>
      <c r="B517" s="283" t="s">
        <v>98</v>
      </c>
      <c r="C517" s="283" t="s">
        <v>83</v>
      </c>
      <c r="D517" s="183" t="s">
        <v>99</v>
      </c>
      <c r="E517" s="175">
        <v>2</v>
      </c>
      <c r="F517" s="176">
        <v>33520</v>
      </c>
      <c r="G517" s="176">
        <v>67040</v>
      </c>
      <c r="H517" s="175">
        <v>0</v>
      </c>
      <c r="I517" s="175">
        <v>0</v>
      </c>
      <c r="J517" s="177">
        <v>67040</v>
      </c>
    </row>
    <row r="518" spans="1:10" x14ac:dyDescent="0.2">
      <c r="A518" s="289"/>
      <c r="B518" s="284"/>
      <c r="C518" s="285"/>
      <c r="D518" s="183" t="s">
        <v>233</v>
      </c>
      <c r="E518" s="175">
        <v>11</v>
      </c>
      <c r="F518" s="176">
        <v>5807</v>
      </c>
      <c r="G518" s="176">
        <v>63874</v>
      </c>
      <c r="H518" s="175">
        <v>0</v>
      </c>
      <c r="I518" s="175">
        <v>0</v>
      </c>
      <c r="J518" s="177">
        <v>63874</v>
      </c>
    </row>
    <row r="519" spans="1:10" ht="15.75" customHeight="1" x14ac:dyDescent="0.2">
      <c r="A519" s="289"/>
      <c r="B519" s="284"/>
      <c r="C519" s="283" t="s">
        <v>87</v>
      </c>
      <c r="D519" s="183" t="s">
        <v>105</v>
      </c>
      <c r="E519" s="175">
        <v>1</v>
      </c>
      <c r="F519" s="176">
        <v>35003</v>
      </c>
      <c r="G519" s="176">
        <v>35003</v>
      </c>
      <c r="H519" s="176">
        <v>1483</v>
      </c>
      <c r="I519" s="176">
        <v>1483</v>
      </c>
      <c r="J519" s="177">
        <v>33520</v>
      </c>
    </row>
    <row r="520" spans="1:10" x14ac:dyDescent="0.2">
      <c r="A520" s="289"/>
      <c r="B520" s="284"/>
      <c r="C520" s="285"/>
      <c r="D520" s="183" t="s">
        <v>235</v>
      </c>
      <c r="E520" s="175">
        <v>4</v>
      </c>
      <c r="F520" s="176">
        <v>7290</v>
      </c>
      <c r="G520" s="176">
        <v>29159</v>
      </c>
      <c r="H520" s="176">
        <v>1483</v>
      </c>
      <c r="I520" s="176">
        <v>5932</v>
      </c>
      <c r="J520" s="177">
        <v>23227</v>
      </c>
    </row>
    <row r="521" spans="1:10" x14ac:dyDescent="0.2">
      <c r="A521" s="289"/>
      <c r="B521" s="284"/>
      <c r="C521" s="183" t="s">
        <v>91</v>
      </c>
      <c r="D521" s="183" t="s">
        <v>107</v>
      </c>
      <c r="E521" s="175">
        <v>48</v>
      </c>
      <c r="F521" s="176">
        <v>5242</v>
      </c>
      <c r="G521" s="176">
        <v>251634</v>
      </c>
      <c r="H521" s="176">
        <v>1253</v>
      </c>
      <c r="I521" s="176">
        <v>60151</v>
      </c>
      <c r="J521" s="177">
        <v>191483</v>
      </c>
    </row>
    <row r="522" spans="1:10" x14ac:dyDescent="0.2">
      <c r="A522" s="289"/>
      <c r="B522" s="284"/>
      <c r="C522" s="283" t="s">
        <v>92</v>
      </c>
      <c r="D522" s="183" t="s">
        <v>102</v>
      </c>
      <c r="E522" s="175">
        <v>146</v>
      </c>
      <c r="F522" s="176">
        <v>6486</v>
      </c>
      <c r="G522" s="176">
        <v>946955</v>
      </c>
      <c r="H522" s="175">
        <v>835</v>
      </c>
      <c r="I522" s="176">
        <v>121878</v>
      </c>
      <c r="J522" s="177">
        <v>825076</v>
      </c>
    </row>
    <row r="523" spans="1:10" x14ac:dyDescent="0.2">
      <c r="A523" s="289"/>
      <c r="B523" s="284"/>
      <c r="C523" s="284"/>
      <c r="D523" s="183" t="s">
        <v>108</v>
      </c>
      <c r="E523" s="175">
        <v>541</v>
      </c>
      <c r="F523" s="176">
        <v>19112</v>
      </c>
      <c r="G523" s="176">
        <v>10339634</v>
      </c>
      <c r="H523" s="175">
        <v>835</v>
      </c>
      <c r="I523" s="176">
        <v>451617</v>
      </c>
      <c r="J523" s="177">
        <v>9888016</v>
      </c>
    </row>
    <row r="524" spans="1:10" x14ac:dyDescent="0.2">
      <c r="A524" s="289"/>
      <c r="B524" s="284"/>
      <c r="C524" s="284"/>
      <c r="D524" s="183" t="s">
        <v>109</v>
      </c>
      <c r="E524" s="175">
        <v>4</v>
      </c>
      <c r="F524" s="176">
        <v>12258</v>
      </c>
      <c r="G524" s="176">
        <v>49032</v>
      </c>
      <c r="H524" s="175">
        <v>835</v>
      </c>
      <c r="I524" s="176">
        <v>3339</v>
      </c>
      <c r="J524" s="177">
        <v>45693</v>
      </c>
    </row>
    <row r="525" spans="1:10" x14ac:dyDescent="0.2">
      <c r="A525" s="289"/>
      <c r="B525" s="284"/>
      <c r="C525" s="284"/>
      <c r="D525" s="183" t="s">
        <v>118</v>
      </c>
      <c r="E525" s="175">
        <v>13</v>
      </c>
      <c r="F525" s="176">
        <v>3577</v>
      </c>
      <c r="G525" s="176">
        <v>46499</v>
      </c>
      <c r="H525" s="175">
        <v>835</v>
      </c>
      <c r="I525" s="176">
        <v>10852</v>
      </c>
      <c r="J525" s="177">
        <v>35646</v>
      </c>
    </row>
    <row r="526" spans="1:10" x14ac:dyDescent="0.2">
      <c r="A526" s="289"/>
      <c r="B526" s="284"/>
      <c r="C526" s="284"/>
      <c r="D526" s="183" t="s">
        <v>105</v>
      </c>
      <c r="E526" s="175">
        <v>93</v>
      </c>
      <c r="F526" s="176">
        <v>34355</v>
      </c>
      <c r="G526" s="176">
        <v>3194977</v>
      </c>
      <c r="H526" s="175">
        <v>835</v>
      </c>
      <c r="I526" s="176">
        <v>77635</v>
      </c>
      <c r="J526" s="177">
        <v>3117342</v>
      </c>
    </row>
    <row r="527" spans="1:10" x14ac:dyDescent="0.2">
      <c r="A527" s="289"/>
      <c r="B527" s="284"/>
      <c r="C527" s="284"/>
      <c r="D527" s="183" t="s">
        <v>107</v>
      </c>
      <c r="E527" s="175">
        <v>10</v>
      </c>
      <c r="F527" s="176">
        <v>4885</v>
      </c>
      <c r="G527" s="176">
        <v>48850</v>
      </c>
      <c r="H527" s="175">
        <v>835</v>
      </c>
      <c r="I527" s="176">
        <v>8348</v>
      </c>
      <c r="J527" s="177">
        <v>40502</v>
      </c>
    </row>
    <row r="528" spans="1:10" x14ac:dyDescent="0.2">
      <c r="A528" s="290"/>
      <c r="B528" s="285"/>
      <c r="C528" s="285"/>
      <c r="D528" s="183" t="s">
        <v>235</v>
      </c>
      <c r="E528" s="175">
        <v>225</v>
      </c>
      <c r="F528" s="176">
        <v>6642</v>
      </c>
      <c r="G528" s="176">
        <v>1494348</v>
      </c>
      <c r="H528" s="175">
        <v>835</v>
      </c>
      <c r="I528" s="176">
        <v>187826</v>
      </c>
      <c r="J528" s="177">
        <v>1306522</v>
      </c>
    </row>
    <row r="529" spans="1:10" ht="15.75" customHeight="1" x14ac:dyDescent="0.2">
      <c r="A529" s="288" t="s">
        <v>239</v>
      </c>
      <c r="B529" s="291" t="s">
        <v>64</v>
      </c>
      <c r="C529" s="292"/>
      <c r="D529" s="293"/>
      <c r="E529" s="176">
        <v>26023</v>
      </c>
      <c r="F529" s="176"/>
      <c r="G529" s="176">
        <v>386349508</v>
      </c>
      <c r="H529" s="176"/>
      <c r="I529" s="176">
        <v>52443309</v>
      </c>
      <c r="J529" s="177">
        <v>333906199</v>
      </c>
    </row>
    <row r="530" spans="1:10" x14ac:dyDescent="0.2">
      <c r="A530" s="289"/>
      <c r="B530" s="183" t="s">
        <v>79</v>
      </c>
      <c r="C530" s="183" t="s">
        <v>80</v>
      </c>
      <c r="D530" s="183" t="s">
        <v>81</v>
      </c>
      <c r="E530" s="294">
        <v>1</v>
      </c>
      <c r="F530" s="281">
        <v>30014</v>
      </c>
      <c r="G530" s="281">
        <v>30014</v>
      </c>
      <c r="H530" s="294">
        <v>0</v>
      </c>
      <c r="I530" s="294">
        <v>0</v>
      </c>
      <c r="J530" s="286">
        <v>30014</v>
      </c>
    </row>
    <row r="531" spans="1:10" x14ac:dyDescent="0.2">
      <c r="A531" s="289"/>
      <c r="B531" s="283" t="s">
        <v>82</v>
      </c>
      <c r="C531" s="283" t="s">
        <v>83</v>
      </c>
      <c r="D531" s="183" t="s">
        <v>84</v>
      </c>
      <c r="E531" s="295"/>
      <c r="F531" s="282"/>
      <c r="G531" s="282"/>
      <c r="H531" s="295"/>
      <c r="I531" s="295"/>
      <c r="J531" s="287"/>
    </row>
    <row r="532" spans="1:10" x14ac:dyDescent="0.2">
      <c r="A532" s="289"/>
      <c r="B532" s="284"/>
      <c r="C532" s="284"/>
      <c r="D532" s="183" t="s">
        <v>85</v>
      </c>
      <c r="E532" s="175">
        <v>6</v>
      </c>
      <c r="F532" s="176">
        <v>14471</v>
      </c>
      <c r="G532" s="176">
        <v>86823</v>
      </c>
      <c r="H532" s="175">
        <v>0</v>
      </c>
      <c r="I532" s="175">
        <v>0</v>
      </c>
      <c r="J532" s="177">
        <v>86823</v>
      </c>
    </row>
    <row r="533" spans="1:10" x14ac:dyDescent="0.2">
      <c r="A533" s="289"/>
      <c r="B533" s="284"/>
      <c r="C533" s="284"/>
      <c r="D533" s="183" t="s">
        <v>86</v>
      </c>
      <c r="E533" s="175">
        <v>697</v>
      </c>
      <c r="F533" s="176">
        <v>6948</v>
      </c>
      <c r="G533" s="176">
        <v>4842635</v>
      </c>
      <c r="H533" s="175">
        <v>0</v>
      </c>
      <c r="I533" s="175">
        <v>0</v>
      </c>
      <c r="J533" s="177">
        <v>4842635</v>
      </c>
    </row>
    <row r="534" spans="1:10" x14ac:dyDescent="0.2">
      <c r="A534" s="289"/>
      <c r="B534" s="284"/>
      <c r="C534" s="285"/>
      <c r="D534" s="183" t="s">
        <v>100</v>
      </c>
      <c r="E534" s="175">
        <v>5</v>
      </c>
      <c r="F534" s="176">
        <v>10437</v>
      </c>
      <c r="G534" s="176">
        <v>52184</v>
      </c>
      <c r="H534" s="175">
        <v>0</v>
      </c>
      <c r="I534" s="175">
        <v>0</v>
      </c>
      <c r="J534" s="177">
        <v>52184</v>
      </c>
    </row>
    <row r="535" spans="1:10" x14ac:dyDescent="0.2">
      <c r="A535" s="289"/>
      <c r="B535" s="284"/>
      <c r="C535" s="283" t="s">
        <v>87</v>
      </c>
      <c r="D535" s="183" t="s">
        <v>88</v>
      </c>
      <c r="E535" s="175">
        <v>4</v>
      </c>
      <c r="F535" s="176">
        <v>28561</v>
      </c>
      <c r="G535" s="176">
        <v>114245</v>
      </c>
      <c r="H535" s="176">
        <v>2592</v>
      </c>
      <c r="I535" s="176">
        <v>10369</v>
      </c>
      <c r="J535" s="177">
        <v>103876</v>
      </c>
    </row>
    <row r="536" spans="1:10" x14ac:dyDescent="0.2">
      <c r="A536" s="289"/>
      <c r="B536" s="284"/>
      <c r="C536" s="284"/>
      <c r="D536" s="183" t="s">
        <v>89</v>
      </c>
      <c r="E536" s="175">
        <v>12</v>
      </c>
      <c r="F536" s="176">
        <v>15954</v>
      </c>
      <c r="G536" s="176">
        <v>191443</v>
      </c>
      <c r="H536" s="176">
        <v>2592</v>
      </c>
      <c r="I536" s="176">
        <v>31107</v>
      </c>
      <c r="J536" s="177">
        <v>160336</v>
      </c>
    </row>
    <row r="537" spans="1:10" x14ac:dyDescent="0.2">
      <c r="A537" s="289"/>
      <c r="B537" s="284"/>
      <c r="C537" s="284"/>
      <c r="D537" s="183" t="s">
        <v>94</v>
      </c>
      <c r="E537" s="175">
        <v>4</v>
      </c>
      <c r="F537" s="176">
        <v>21674</v>
      </c>
      <c r="G537" s="176">
        <v>86698</v>
      </c>
      <c r="H537" s="176">
        <v>2592</v>
      </c>
      <c r="I537" s="176">
        <v>10369</v>
      </c>
      <c r="J537" s="177">
        <v>76329</v>
      </c>
    </row>
    <row r="538" spans="1:10" x14ac:dyDescent="0.2">
      <c r="A538" s="289"/>
      <c r="B538" s="284"/>
      <c r="C538" s="284"/>
      <c r="D538" s="183" t="s">
        <v>90</v>
      </c>
      <c r="E538" s="175">
        <v>105</v>
      </c>
      <c r="F538" s="176">
        <v>8431</v>
      </c>
      <c r="G538" s="176">
        <v>885246</v>
      </c>
      <c r="H538" s="176">
        <v>2592</v>
      </c>
      <c r="I538" s="176">
        <v>272188</v>
      </c>
      <c r="J538" s="177">
        <v>613058</v>
      </c>
    </row>
    <row r="539" spans="1:10" x14ac:dyDescent="0.2">
      <c r="A539" s="289"/>
      <c r="B539" s="284"/>
      <c r="C539" s="285"/>
      <c r="D539" s="183" t="s">
        <v>106</v>
      </c>
      <c r="E539" s="175">
        <v>11</v>
      </c>
      <c r="F539" s="176">
        <v>11920</v>
      </c>
      <c r="G539" s="176">
        <v>131118</v>
      </c>
      <c r="H539" s="176">
        <v>2592</v>
      </c>
      <c r="I539" s="176">
        <v>28515</v>
      </c>
      <c r="J539" s="177">
        <v>102603</v>
      </c>
    </row>
    <row r="540" spans="1:10" x14ac:dyDescent="0.2">
      <c r="A540" s="289"/>
      <c r="B540" s="284"/>
      <c r="C540" s="283" t="s">
        <v>92</v>
      </c>
      <c r="D540" s="183" t="s">
        <v>93</v>
      </c>
      <c r="E540" s="175">
        <v>2</v>
      </c>
      <c r="F540" s="176">
        <v>30848</v>
      </c>
      <c r="G540" s="176">
        <v>61697</v>
      </c>
      <c r="H540" s="176">
        <v>1944</v>
      </c>
      <c r="I540" s="176">
        <v>3888</v>
      </c>
      <c r="J540" s="177">
        <v>57809</v>
      </c>
    </row>
    <row r="541" spans="1:10" x14ac:dyDescent="0.2">
      <c r="A541" s="289"/>
      <c r="B541" s="284"/>
      <c r="C541" s="284"/>
      <c r="D541" s="183" t="s">
        <v>88</v>
      </c>
      <c r="E541" s="175">
        <v>937</v>
      </c>
      <c r="F541" s="176">
        <v>27913</v>
      </c>
      <c r="G541" s="176">
        <v>26154522</v>
      </c>
      <c r="H541" s="176">
        <v>1944</v>
      </c>
      <c r="I541" s="176">
        <v>1821492</v>
      </c>
      <c r="J541" s="177">
        <v>24333030</v>
      </c>
    </row>
    <row r="542" spans="1:10" x14ac:dyDescent="0.2">
      <c r="A542" s="289"/>
      <c r="B542" s="284"/>
      <c r="C542" s="284"/>
      <c r="D542" s="183" t="s">
        <v>89</v>
      </c>
      <c r="E542" s="176">
        <v>4081</v>
      </c>
      <c r="F542" s="176">
        <v>15305</v>
      </c>
      <c r="G542" s="176">
        <v>62460986</v>
      </c>
      <c r="H542" s="176">
        <v>1944</v>
      </c>
      <c r="I542" s="176">
        <v>7933306</v>
      </c>
      <c r="J542" s="177">
        <v>54527680</v>
      </c>
    </row>
    <row r="543" spans="1:10" x14ac:dyDescent="0.2">
      <c r="A543" s="289"/>
      <c r="B543" s="284"/>
      <c r="C543" s="284"/>
      <c r="D543" s="183" t="s">
        <v>94</v>
      </c>
      <c r="E543" s="175">
        <v>450</v>
      </c>
      <c r="F543" s="176">
        <v>21026</v>
      </c>
      <c r="G543" s="176">
        <v>9461739</v>
      </c>
      <c r="H543" s="176">
        <v>1944</v>
      </c>
      <c r="I543" s="176">
        <v>874783</v>
      </c>
      <c r="J543" s="177">
        <v>8586957</v>
      </c>
    </row>
    <row r="544" spans="1:10" x14ac:dyDescent="0.2">
      <c r="A544" s="289"/>
      <c r="B544" s="284"/>
      <c r="C544" s="284"/>
      <c r="D544" s="183" t="s">
        <v>90</v>
      </c>
      <c r="E544" s="176">
        <v>8038</v>
      </c>
      <c r="F544" s="176">
        <v>7783</v>
      </c>
      <c r="G544" s="176">
        <v>62556609</v>
      </c>
      <c r="H544" s="176">
        <v>1944</v>
      </c>
      <c r="I544" s="176">
        <v>15625561</v>
      </c>
      <c r="J544" s="177">
        <v>46931047</v>
      </c>
    </row>
    <row r="545" spans="1:10" x14ac:dyDescent="0.2">
      <c r="A545" s="289"/>
      <c r="B545" s="285"/>
      <c r="C545" s="285"/>
      <c r="D545" s="183" t="s">
        <v>106</v>
      </c>
      <c r="E545" s="176">
        <v>2190</v>
      </c>
      <c r="F545" s="176">
        <v>11271</v>
      </c>
      <c r="G545" s="176">
        <v>24684580</v>
      </c>
      <c r="H545" s="176">
        <v>1944</v>
      </c>
      <c r="I545" s="176">
        <v>4257275</v>
      </c>
      <c r="J545" s="177">
        <v>20427304</v>
      </c>
    </row>
    <row r="546" spans="1:10" x14ac:dyDescent="0.2">
      <c r="A546" s="289"/>
      <c r="B546" s="283" t="s">
        <v>111</v>
      </c>
      <c r="C546" s="183" t="s">
        <v>87</v>
      </c>
      <c r="D546" s="183" t="s">
        <v>115</v>
      </c>
      <c r="E546" s="175">
        <v>25</v>
      </c>
      <c r="F546" s="176">
        <v>12182</v>
      </c>
      <c r="G546" s="176">
        <v>304539</v>
      </c>
      <c r="H546" s="176">
        <v>5388</v>
      </c>
      <c r="I546" s="176">
        <v>134694</v>
      </c>
      <c r="J546" s="177">
        <v>169845</v>
      </c>
    </row>
    <row r="547" spans="1:10" x14ac:dyDescent="0.2">
      <c r="A547" s="289"/>
      <c r="B547" s="284"/>
      <c r="C547" s="283" t="s">
        <v>92</v>
      </c>
      <c r="D547" s="183" t="s">
        <v>115</v>
      </c>
      <c r="E547" s="176">
        <v>2805</v>
      </c>
      <c r="F547" s="176">
        <v>12182</v>
      </c>
      <c r="G547" s="176">
        <v>34169302</v>
      </c>
      <c r="H547" s="176">
        <v>5388</v>
      </c>
      <c r="I547" s="176">
        <v>15112693</v>
      </c>
      <c r="J547" s="177">
        <v>19056609</v>
      </c>
    </row>
    <row r="548" spans="1:10" x14ac:dyDescent="0.2">
      <c r="A548" s="289"/>
      <c r="B548" s="285"/>
      <c r="C548" s="285"/>
      <c r="D548" s="183" t="s">
        <v>103</v>
      </c>
      <c r="E548" s="175">
        <v>3</v>
      </c>
      <c r="F548" s="176">
        <v>8603</v>
      </c>
      <c r="G548" s="176">
        <v>25809</v>
      </c>
      <c r="H548" s="176">
        <v>1809</v>
      </c>
      <c r="I548" s="176">
        <v>5427</v>
      </c>
      <c r="J548" s="177">
        <v>20381</v>
      </c>
    </row>
    <row r="549" spans="1:10" x14ac:dyDescent="0.2">
      <c r="A549" s="289"/>
      <c r="B549" s="283" t="s">
        <v>95</v>
      </c>
      <c r="C549" s="283" t="s">
        <v>83</v>
      </c>
      <c r="D549" s="183" t="s">
        <v>96</v>
      </c>
      <c r="E549" s="175">
        <v>19</v>
      </c>
      <c r="F549" s="176">
        <v>20593</v>
      </c>
      <c r="G549" s="176">
        <v>391268</v>
      </c>
      <c r="H549" s="176">
        <v>3416</v>
      </c>
      <c r="I549" s="176">
        <v>64905</v>
      </c>
      <c r="J549" s="177">
        <v>326363</v>
      </c>
    </row>
    <row r="550" spans="1:10" x14ac:dyDescent="0.2">
      <c r="A550" s="289"/>
      <c r="B550" s="285"/>
      <c r="C550" s="285"/>
      <c r="D550" s="183" t="s">
        <v>97</v>
      </c>
      <c r="E550" s="175">
        <v>295</v>
      </c>
      <c r="F550" s="176">
        <v>17736</v>
      </c>
      <c r="G550" s="176">
        <v>5232213</v>
      </c>
      <c r="H550" s="176">
        <v>3416</v>
      </c>
      <c r="I550" s="176">
        <v>1007737</v>
      </c>
      <c r="J550" s="177">
        <v>4224475</v>
      </c>
    </row>
    <row r="551" spans="1:10" x14ac:dyDescent="0.2">
      <c r="A551" s="289"/>
      <c r="B551" s="283" t="s">
        <v>98</v>
      </c>
      <c r="C551" s="283" t="s">
        <v>83</v>
      </c>
      <c r="D551" s="183" t="s">
        <v>113</v>
      </c>
      <c r="E551" s="175">
        <v>1</v>
      </c>
      <c r="F551" s="176">
        <v>18277</v>
      </c>
      <c r="G551" s="176">
        <v>18277</v>
      </c>
      <c r="H551" s="175">
        <v>0</v>
      </c>
      <c r="I551" s="175">
        <v>0</v>
      </c>
      <c r="J551" s="177">
        <v>18277</v>
      </c>
    </row>
    <row r="552" spans="1:10" x14ac:dyDescent="0.2">
      <c r="A552" s="289"/>
      <c r="B552" s="284"/>
      <c r="C552" s="284"/>
      <c r="D552" s="183" t="s">
        <v>124</v>
      </c>
      <c r="E552" s="175">
        <v>1</v>
      </c>
      <c r="F552" s="176">
        <v>5027</v>
      </c>
      <c r="G552" s="176">
        <v>5027</v>
      </c>
      <c r="H552" s="175">
        <v>0</v>
      </c>
      <c r="I552" s="175">
        <v>0</v>
      </c>
      <c r="J552" s="177">
        <v>5027</v>
      </c>
    </row>
    <row r="553" spans="1:10" x14ac:dyDescent="0.2">
      <c r="A553" s="289"/>
      <c r="B553" s="284"/>
      <c r="C553" s="284"/>
      <c r="D553" s="183" t="s">
        <v>99</v>
      </c>
      <c r="E553" s="175">
        <v>42</v>
      </c>
      <c r="F553" s="176">
        <v>33520</v>
      </c>
      <c r="G553" s="176">
        <v>1407832</v>
      </c>
      <c r="H553" s="175">
        <v>0</v>
      </c>
      <c r="I553" s="175">
        <v>0</v>
      </c>
      <c r="J553" s="177">
        <v>1407832</v>
      </c>
    </row>
    <row r="554" spans="1:10" x14ac:dyDescent="0.2">
      <c r="A554" s="289"/>
      <c r="B554" s="284"/>
      <c r="C554" s="285"/>
      <c r="D554" s="183" t="s">
        <v>233</v>
      </c>
      <c r="E554" s="175">
        <v>19</v>
      </c>
      <c r="F554" s="176">
        <v>5807</v>
      </c>
      <c r="G554" s="176">
        <v>110329</v>
      </c>
      <c r="H554" s="175">
        <v>0</v>
      </c>
      <c r="I554" s="175">
        <v>0</v>
      </c>
      <c r="J554" s="177">
        <v>110329</v>
      </c>
    </row>
    <row r="555" spans="1:10" x14ac:dyDescent="0.2">
      <c r="A555" s="289"/>
      <c r="B555" s="284"/>
      <c r="C555" s="283" t="s">
        <v>87</v>
      </c>
      <c r="D555" s="183" t="s">
        <v>108</v>
      </c>
      <c r="E555" s="175">
        <v>3</v>
      </c>
      <c r="F555" s="176">
        <v>19760</v>
      </c>
      <c r="G555" s="176">
        <v>59281</v>
      </c>
      <c r="H555" s="176">
        <v>1483</v>
      </c>
      <c r="I555" s="176">
        <v>4449</v>
      </c>
      <c r="J555" s="177">
        <v>54832</v>
      </c>
    </row>
    <row r="556" spans="1:10" x14ac:dyDescent="0.2">
      <c r="A556" s="289"/>
      <c r="B556" s="284"/>
      <c r="C556" s="284"/>
      <c r="D556" s="183" t="s">
        <v>103</v>
      </c>
      <c r="E556" s="175">
        <v>2</v>
      </c>
      <c r="F556" s="176">
        <v>9251</v>
      </c>
      <c r="G556" s="176">
        <v>18502</v>
      </c>
      <c r="H556" s="176">
        <v>1483</v>
      </c>
      <c r="I556" s="176">
        <v>2966</v>
      </c>
      <c r="J556" s="177">
        <v>15536</v>
      </c>
    </row>
    <row r="557" spans="1:10" x14ac:dyDescent="0.2">
      <c r="A557" s="289"/>
      <c r="B557" s="284"/>
      <c r="C557" s="284"/>
      <c r="D557" s="183" t="s">
        <v>104</v>
      </c>
      <c r="E557" s="175">
        <v>1</v>
      </c>
      <c r="F557" s="176">
        <v>6510</v>
      </c>
      <c r="G557" s="176">
        <v>6510</v>
      </c>
      <c r="H557" s="176">
        <v>1483</v>
      </c>
      <c r="I557" s="176">
        <v>1483</v>
      </c>
      <c r="J557" s="177">
        <v>5027</v>
      </c>
    </row>
    <row r="558" spans="1:10" x14ac:dyDescent="0.2">
      <c r="A558" s="289"/>
      <c r="B558" s="284"/>
      <c r="C558" s="284"/>
      <c r="D558" s="183" t="s">
        <v>110</v>
      </c>
      <c r="E558" s="175">
        <v>3</v>
      </c>
      <c r="F558" s="176">
        <v>2855</v>
      </c>
      <c r="G558" s="176">
        <v>8565</v>
      </c>
      <c r="H558" s="176">
        <v>1483</v>
      </c>
      <c r="I558" s="176">
        <v>4449</v>
      </c>
      <c r="J558" s="177">
        <v>4116</v>
      </c>
    </row>
    <row r="559" spans="1:10" x14ac:dyDescent="0.2">
      <c r="A559" s="289"/>
      <c r="B559" s="284"/>
      <c r="C559" s="284"/>
      <c r="D559" s="183" t="s">
        <v>105</v>
      </c>
      <c r="E559" s="175">
        <v>5</v>
      </c>
      <c r="F559" s="176">
        <v>35003</v>
      </c>
      <c r="G559" s="176">
        <v>175014</v>
      </c>
      <c r="H559" s="176">
        <v>1483</v>
      </c>
      <c r="I559" s="176">
        <v>7415</v>
      </c>
      <c r="J559" s="177">
        <v>167599</v>
      </c>
    </row>
    <row r="560" spans="1:10" x14ac:dyDescent="0.2">
      <c r="A560" s="289"/>
      <c r="B560" s="284"/>
      <c r="C560" s="284"/>
      <c r="D560" s="183" t="s">
        <v>234</v>
      </c>
      <c r="E560" s="175">
        <v>1</v>
      </c>
      <c r="F560" s="176">
        <v>26534</v>
      </c>
      <c r="G560" s="176">
        <v>26534</v>
      </c>
      <c r="H560" s="176">
        <v>1483</v>
      </c>
      <c r="I560" s="176">
        <v>1483</v>
      </c>
      <c r="J560" s="177">
        <v>25051</v>
      </c>
    </row>
    <row r="561" spans="1:10" x14ac:dyDescent="0.2">
      <c r="A561" s="289"/>
      <c r="B561" s="284"/>
      <c r="C561" s="285"/>
      <c r="D561" s="183" t="s">
        <v>107</v>
      </c>
      <c r="E561" s="175">
        <v>8</v>
      </c>
      <c r="F561" s="176">
        <v>5533</v>
      </c>
      <c r="G561" s="176">
        <v>44267</v>
      </c>
      <c r="H561" s="176">
        <v>1483</v>
      </c>
      <c r="I561" s="176">
        <v>11865</v>
      </c>
      <c r="J561" s="177">
        <v>32402</v>
      </c>
    </row>
    <row r="562" spans="1:10" x14ac:dyDescent="0.2">
      <c r="A562" s="289"/>
      <c r="B562" s="284"/>
      <c r="C562" s="283" t="s">
        <v>92</v>
      </c>
      <c r="D562" s="183" t="s">
        <v>114</v>
      </c>
      <c r="E562" s="175">
        <v>225</v>
      </c>
      <c r="F562" s="176">
        <v>31449</v>
      </c>
      <c r="G562" s="176">
        <v>7076087</v>
      </c>
      <c r="H562" s="175">
        <v>835</v>
      </c>
      <c r="I562" s="176">
        <v>187826</v>
      </c>
      <c r="J562" s="177">
        <v>6888261</v>
      </c>
    </row>
    <row r="563" spans="1:10" x14ac:dyDescent="0.2">
      <c r="A563" s="289"/>
      <c r="B563" s="284"/>
      <c r="C563" s="284"/>
      <c r="D563" s="183" t="s">
        <v>108</v>
      </c>
      <c r="E563" s="176">
        <v>1383</v>
      </c>
      <c r="F563" s="176">
        <v>19112</v>
      </c>
      <c r="G563" s="176">
        <v>26432003</v>
      </c>
      <c r="H563" s="175">
        <v>835</v>
      </c>
      <c r="I563" s="176">
        <v>1154504</v>
      </c>
      <c r="J563" s="177">
        <v>25277499</v>
      </c>
    </row>
    <row r="564" spans="1:10" x14ac:dyDescent="0.2">
      <c r="A564" s="289"/>
      <c r="B564" s="284"/>
      <c r="C564" s="284"/>
      <c r="D564" s="183" t="s">
        <v>109</v>
      </c>
      <c r="E564" s="175">
        <v>316</v>
      </c>
      <c r="F564" s="176">
        <v>12258</v>
      </c>
      <c r="G564" s="176">
        <v>3873519</v>
      </c>
      <c r="H564" s="175">
        <v>835</v>
      </c>
      <c r="I564" s="176">
        <v>263791</v>
      </c>
      <c r="J564" s="177">
        <v>3609728</v>
      </c>
    </row>
    <row r="565" spans="1:10" x14ac:dyDescent="0.2">
      <c r="A565" s="289"/>
      <c r="B565" s="284"/>
      <c r="C565" s="284"/>
      <c r="D565" s="183" t="s">
        <v>103</v>
      </c>
      <c r="E565" s="175">
        <v>89</v>
      </c>
      <c r="F565" s="176">
        <v>8603</v>
      </c>
      <c r="G565" s="176">
        <v>765658</v>
      </c>
      <c r="H565" s="175">
        <v>835</v>
      </c>
      <c r="I565" s="176">
        <v>74296</v>
      </c>
      <c r="J565" s="177">
        <v>691362</v>
      </c>
    </row>
    <row r="566" spans="1:10" x14ac:dyDescent="0.2">
      <c r="A566" s="289"/>
      <c r="B566" s="284"/>
      <c r="C566" s="284"/>
      <c r="D566" s="183" t="s">
        <v>104</v>
      </c>
      <c r="E566" s="175">
        <v>20</v>
      </c>
      <c r="F566" s="176">
        <v>5862</v>
      </c>
      <c r="G566" s="176">
        <v>117237</v>
      </c>
      <c r="H566" s="175">
        <v>835</v>
      </c>
      <c r="I566" s="176">
        <v>16696</v>
      </c>
      <c r="J566" s="177">
        <v>100541</v>
      </c>
    </row>
    <row r="567" spans="1:10" x14ac:dyDescent="0.2">
      <c r="A567" s="289"/>
      <c r="B567" s="284"/>
      <c r="C567" s="284"/>
      <c r="D567" s="183" t="s">
        <v>118</v>
      </c>
      <c r="E567" s="175">
        <v>14</v>
      </c>
      <c r="F567" s="176">
        <v>3577</v>
      </c>
      <c r="G567" s="176">
        <v>50075</v>
      </c>
      <c r="H567" s="175">
        <v>835</v>
      </c>
      <c r="I567" s="176">
        <v>11687</v>
      </c>
      <c r="J567" s="177">
        <v>38388</v>
      </c>
    </row>
    <row r="568" spans="1:10" x14ac:dyDescent="0.2">
      <c r="A568" s="289"/>
      <c r="B568" s="284"/>
      <c r="C568" s="284"/>
      <c r="D568" s="183" t="s">
        <v>110</v>
      </c>
      <c r="E568" s="175">
        <v>342</v>
      </c>
      <c r="F568" s="176">
        <v>2207</v>
      </c>
      <c r="G568" s="176">
        <v>754713</v>
      </c>
      <c r="H568" s="175">
        <v>835</v>
      </c>
      <c r="I568" s="176">
        <v>285496</v>
      </c>
      <c r="J568" s="177">
        <v>469217</v>
      </c>
    </row>
    <row r="569" spans="1:10" x14ac:dyDescent="0.2">
      <c r="A569" s="289"/>
      <c r="B569" s="284"/>
      <c r="C569" s="284"/>
      <c r="D569" s="183" t="s">
        <v>105</v>
      </c>
      <c r="E569" s="176">
        <v>3146</v>
      </c>
      <c r="F569" s="176">
        <v>34355</v>
      </c>
      <c r="G569" s="176">
        <v>108079538</v>
      </c>
      <c r="H569" s="175">
        <v>835</v>
      </c>
      <c r="I569" s="176">
        <v>2626226</v>
      </c>
      <c r="J569" s="177">
        <v>105453312</v>
      </c>
    </row>
    <row r="570" spans="1:10" x14ac:dyDescent="0.2">
      <c r="A570" s="289"/>
      <c r="B570" s="284"/>
      <c r="C570" s="284"/>
      <c r="D570" s="183" t="s">
        <v>234</v>
      </c>
      <c r="E570" s="175">
        <v>83</v>
      </c>
      <c r="F570" s="176">
        <v>25886</v>
      </c>
      <c r="G570" s="176">
        <v>2148537</v>
      </c>
      <c r="H570" s="175">
        <v>835</v>
      </c>
      <c r="I570" s="176">
        <v>69287</v>
      </c>
      <c r="J570" s="177">
        <v>2079250</v>
      </c>
    </row>
    <row r="571" spans="1:10" x14ac:dyDescent="0.2">
      <c r="A571" s="289"/>
      <c r="B571" s="284"/>
      <c r="C571" s="284"/>
      <c r="D571" s="183" t="s">
        <v>107</v>
      </c>
      <c r="E571" s="175">
        <v>529</v>
      </c>
      <c r="F571" s="176">
        <v>4885</v>
      </c>
      <c r="G571" s="176">
        <v>2584178</v>
      </c>
      <c r="H571" s="175">
        <v>835</v>
      </c>
      <c r="I571" s="176">
        <v>441600</v>
      </c>
      <c r="J571" s="177">
        <v>2142578</v>
      </c>
    </row>
    <row r="572" spans="1:10" x14ac:dyDescent="0.2">
      <c r="A572" s="290"/>
      <c r="B572" s="285"/>
      <c r="C572" s="285"/>
      <c r="D572" s="183" t="s">
        <v>235</v>
      </c>
      <c r="E572" s="175">
        <v>100</v>
      </c>
      <c r="F572" s="176">
        <v>6642</v>
      </c>
      <c r="G572" s="176">
        <v>664155</v>
      </c>
      <c r="H572" s="175">
        <v>835</v>
      </c>
      <c r="I572" s="176">
        <v>83478</v>
      </c>
      <c r="J572" s="177">
        <v>580676</v>
      </c>
    </row>
    <row r="573" spans="1:10" ht="15.75" customHeight="1" x14ac:dyDescent="0.2">
      <c r="A573" s="288" t="s">
        <v>58</v>
      </c>
      <c r="B573" s="291" t="s">
        <v>64</v>
      </c>
      <c r="C573" s="292"/>
      <c r="D573" s="293"/>
      <c r="E573" s="176">
        <v>48470</v>
      </c>
      <c r="F573" s="176"/>
      <c r="G573" s="176">
        <v>679800529</v>
      </c>
      <c r="H573" s="176"/>
      <c r="I573" s="176">
        <v>74693783</v>
      </c>
      <c r="J573" s="177">
        <v>605106746</v>
      </c>
    </row>
    <row r="574" spans="1:10" x14ac:dyDescent="0.2">
      <c r="A574" s="289"/>
      <c r="B574" s="183" t="s">
        <v>79</v>
      </c>
      <c r="C574" s="183" t="s">
        <v>80</v>
      </c>
      <c r="D574" s="183" t="s">
        <v>81</v>
      </c>
      <c r="E574" s="294">
        <v>2</v>
      </c>
      <c r="F574" s="281">
        <v>30014</v>
      </c>
      <c r="G574" s="281">
        <v>60027</v>
      </c>
      <c r="H574" s="294">
        <v>0</v>
      </c>
      <c r="I574" s="294">
        <v>0</v>
      </c>
      <c r="J574" s="286">
        <v>60027</v>
      </c>
    </row>
    <row r="575" spans="1:10" x14ac:dyDescent="0.2">
      <c r="A575" s="289"/>
      <c r="B575" s="283" t="s">
        <v>82</v>
      </c>
      <c r="C575" s="283" t="s">
        <v>83</v>
      </c>
      <c r="D575" s="183" t="s">
        <v>84</v>
      </c>
      <c r="E575" s="295"/>
      <c r="F575" s="282"/>
      <c r="G575" s="282"/>
      <c r="H575" s="295"/>
      <c r="I575" s="295"/>
      <c r="J575" s="287"/>
    </row>
    <row r="576" spans="1:10" x14ac:dyDescent="0.2">
      <c r="A576" s="289"/>
      <c r="B576" s="284"/>
      <c r="C576" s="284"/>
      <c r="D576" s="183" t="s">
        <v>119</v>
      </c>
      <c r="E576" s="175">
        <v>30</v>
      </c>
      <c r="F576" s="176">
        <v>27078</v>
      </c>
      <c r="G576" s="176">
        <v>812348</v>
      </c>
      <c r="H576" s="175">
        <v>0</v>
      </c>
      <c r="I576" s="175">
        <v>0</v>
      </c>
      <c r="J576" s="177">
        <v>812348</v>
      </c>
    </row>
    <row r="577" spans="1:10" x14ac:dyDescent="0.2">
      <c r="A577" s="289"/>
      <c r="B577" s="284"/>
      <c r="C577" s="284"/>
      <c r="D577" s="183" t="s">
        <v>85</v>
      </c>
      <c r="E577" s="175">
        <v>115</v>
      </c>
      <c r="F577" s="176">
        <v>14471</v>
      </c>
      <c r="G577" s="176">
        <v>1664111</v>
      </c>
      <c r="H577" s="175">
        <v>0</v>
      </c>
      <c r="I577" s="175">
        <v>0</v>
      </c>
      <c r="J577" s="177">
        <v>1664111</v>
      </c>
    </row>
    <row r="578" spans="1:10" x14ac:dyDescent="0.2">
      <c r="A578" s="289"/>
      <c r="B578" s="284"/>
      <c r="C578" s="284"/>
      <c r="D578" s="183" t="s">
        <v>120</v>
      </c>
      <c r="E578" s="175">
        <v>2</v>
      </c>
      <c r="F578" s="176">
        <v>20191</v>
      </c>
      <c r="G578" s="176">
        <v>40383</v>
      </c>
      <c r="H578" s="175">
        <v>0</v>
      </c>
      <c r="I578" s="175">
        <v>0</v>
      </c>
      <c r="J578" s="177">
        <v>40383</v>
      </c>
    </row>
    <row r="579" spans="1:10" x14ac:dyDescent="0.2">
      <c r="A579" s="289"/>
      <c r="B579" s="284"/>
      <c r="C579" s="284"/>
      <c r="D579" s="183" t="s">
        <v>86</v>
      </c>
      <c r="E579" s="175">
        <v>227</v>
      </c>
      <c r="F579" s="176">
        <v>6948</v>
      </c>
      <c r="G579" s="176">
        <v>1577157</v>
      </c>
      <c r="H579" s="175">
        <v>0</v>
      </c>
      <c r="I579" s="175">
        <v>0</v>
      </c>
      <c r="J579" s="177">
        <v>1577157</v>
      </c>
    </row>
    <row r="580" spans="1:10" x14ac:dyDescent="0.2">
      <c r="A580" s="289"/>
      <c r="B580" s="284"/>
      <c r="C580" s="285"/>
      <c r="D580" s="183" t="s">
        <v>100</v>
      </c>
      <c r="E580" s="175">
        <v>20</v>
      </c>
      <c r="F580" s="176">
        <v>10437</v>
      </c>
      <c r="G580" s="176">
        <v>208734</v>
      </c>
      <c r="H580" s="175">
        <v>0</v>
      </c>
      <c r="I580" s="175">
        <v>0</v>
      </c>
      <c r="J580" s="177">
        <v>208734</v>
      </c>
    </row>
    <row r="581" spans="1:10" x14ac:dyDescent="0.2">
      <c r="A581" s="289"/>
      <c r="B581" s="284"/>
      <c r="C581" s="283" t="s">
        <v>87</v>
      </c>
      <c r="D581" s="183" t="s">
        <v>88</v>
      </c>
      <c r="E581" s="175">
        <v>2</v>
      </c>
      <c r="F581" s="176">
        <v>28561</v>
      </c>
      <c r="G581" s="176">
        <v>57123</v>
      </c>
      <c r="H581" s="176">
        <v>2592</v>
      </c>
      <c r="I581" s="176">
        <v>5185</v>
      </c>
      <c r="J581" s="177">
        <v>51938</v>
      </c>
    </row>
    <row r="582" spans="1:10" x14ac:dyDescent="0.2">
      <c r="A582" s="289"/>
      <c r="B582" s="284"/>
      <c r="C582" s="284"/>
      <c r="D582" s="183" t="s">
        <v>89</v>
      </c>
      <c r="E582" s="175">
        <v>28</v>
      </c>
      <c r="F582" s="176">
        <v>15954</v>
      </c>
      <c r="G582" s="176">
        <v>446701</v>
      </c>
      <c r="H582" s="176">
        <v>2592</v>
      </c>
      <c r="I582" s="176">
        <v>72584</v>
      </c>
      <c r="J582" s="177">
        <v>374118</v>
      </c>
    </row>
    <row r="583" spans="1:10" x14ac:dyDescent="0.2">
      <c r="A583" s="289"/>
      <c r="B583" s="284"/>
      <c r="C583" s="284"/>
      <c r="D583" s="183" t="s">
        <v>90</v>
      </c>
      <c r="E583" s="175">
        <v>218</v>
      </c>
      <c r="F583" s="176">
        <v>8431</v>
      </c>
      <c r="G583" s="176">
        <v>1837940</v>
      </c>
      <c r="H583" s="176">
        <v>2592</v>
      </c>
      <c r="I583" s="176">
        <v>565115</v>
      </c>
      <c r="J583" s="177">
        <v>1272825</v>
      </c>
    </row>
    <row r="584" spans="1:10" x14ac:dyDescent="0.2">
      <c r="A584" s="289"/>
      <c r="B584" s="284"/>
      <c r="C584" s="285"/>
      <c r="D584" s="183" t="s">
        <v>106</v>
      </c>
      <c r="E584" s="175">
        <v>9</v>
      </c>
      <c r="F584" s="176">
        <v>11920</v>
      </c>
      <c r="G584" s="176">
        <v>107278</v>
      </c>
      <c r="H584" s="176">
        <v>2592</v>
      </c>
      <c r="I584" s="176">
        <v>23330</v>
      </c>
      <c r="J584" s="177">
        <v>83948</v>
      </c>
    </row>
    <row r="585" spans="1:10" x14ac:dyDescent="0.2">
      <c r="A585" s="289"/>
      <c r="B585" s="284"/>
      <c r="C585" s="283" t="s">
        <v>91</v>
      </c>
      <c r="D585" s="183" t="s">
        <v>88</v>
      </c>
      <c r="E585" s="175">
        <v>30</v>
      </c>
      <c r="F585" s="176">
        <v>28317</v>
      </c>
      <c r="G585" s="176">
        <v>849524</v>
      </c>
      <c r="H585" s="176">
        <v>2362</v>
      </c>
      <c r="I585" s="176">
        <v>70870</v>
      </c>
      <c r="J585" s="177">
        <v>778654</v>
      </c>
    </row>
    <row r="586" spans="1:10" x14ac:dyDescent="0.2">
      <c r="A586" s="289"/>
      <c r="B586" s="284"/>
      <c r="C586" s="284"/>
      <c r="D586" s="183" t="s">
        <v>89</v>
      </c>
      <c r="E586" s="175">
        <v>87</v>
      </c>
      <c r="F586" s="176">
        <v>15724</v>
      </c>
      <c r="G586" s="176">
        <v>1367959</v>
      </c>
      <c r="H586" s="176">
        <v>2362</v>
      </c>
      <c r="I586" s="176">
        <v>205522</v>
      </c>
      <c r="J586" s="177">
        <v>1162438</v>
      </c>
    </row>
    <row r="587" spans="1:10" x14ac:dyDescent="0.2">
      <c r="A587" s="289"/>
      <c r="B587" s="284"/>
      <c r="C587" s="284"/>
      <c r="D587" s="183" t="s">
        <v>90</v>
      </c>
      <c r="E587" s="175">
        <v>233</v>
      </c>
      <c r="F587" s="176">
        <v>8185</v>
      </c>
      <c r="G587" s="176">
        <v>1907060</v>
      </c>
      <c r="H587" s="176">
        <v>2362</v>
      </c>
      <c r="I587" s="176">
        <v>550420</v>
      </c>
      <c r="J587" s="177">
        <v>1356640</v>
      </c>
    </row>
    <row r="588" spans="1:10" x14ac:dyDescent="0.2">
      <c r="A588" s="289"/>
      <c r="B588" s="284"/>
      <c r="C588" s="285"/>
      <c r="D588" s="183" t="s">
        <v>106</v>
      </c>
      <c r="E588" s="175">
        <v>68</v>
      </c>
      <c r="F588" s="176">
        <v>11671</v>
      </c>
      <c r="G588" s="176">
        <v>793655</v>
      </c>
      <c r="H588" s="176">
        <v>2362</v>
      </c>
      <c r="I588" s="176">
        <v>160638</v>
      </c>
      <c r="J588" s="177">
        <v>633017</v>
      </c>
    </row>
    <row r="589" spans="1:10" x14ac:dyDescent="0.2">
      <c r="A589" s="289"/>
      <c r="B589" s="284"/>
      <c r="C589" s="283" t="s">
        <v>92</v>
      </c>
      <c r="D589" s="183" t="s">
        <v>93</v>
      </c>
      <c r="E589" s="175">
        <v>12</v>
      </c>
      <c r="F589" s="176">
        <v>30848</v>
      </c>
      <c r="G589" s="176">
        <v>370180</v>
      </c>
      <c r="H589" s="176">
        <v>1944</v>
      </c>
      <c r="I589" s="176">
        <v>23328</v>
      </c>
      <c r="J589" s="177">
        <v>346852</v>
      </c>
    </row>
    <row r="590" spans="1:10" x14ac:dyDescent="0.2">
      <c r="A590" s="289"/>
      <c r="B590" s="284"/>
      <c r="C590" s="284"/>
      <c r="D590" s="183" t="s">
        <v>88</v>
      </c>
      <c r="E590" s="176">
        <v>2385</v>
      </c>
      <c r="F590" s="176">
        <v>27913</v>
      </c>
      <c r="G590" s="176">
        <v>66572609</v>
      </c>
      <c r="H590" s="176">
        <v>1944</v>
      </c>
      <c r="I590" s="176">
        <v>4636348</v>
      </c>
      <c r="J590" s="177">
        <v>61936261</v>
      </c>
    </row>
    <row r="591" spans="1:10" x14ac:dyDescent="0.2">
      <c r="A591" s="289"/>
      <c r="B591" s="284"/>
      <c r="C591" s="284"/>
      <c r="D591" s="183" t="s">
        <v>89</v>
      </c>
      <c r="E591" s="176">
        <v>5132</v>
      </c>
      <c r="F591" s="176">
        <v>15305</v>
      </c>
      <c r="G591" s="176">
        <v>78546871</v>
      </c>
      <c r="H591" s="176">
        <v>1944</v>
      </c>
      <c r="I591" s="176">
        <v>9976410</v>
      </c>
      <c r="J591" s="177">
        <v>68570462</v>
      </c>
    </row>
    <row r="592" spans="1:10" x14ac:dyDescent="0.2">
      <c r="A592" s="289"/>
      <c r="B592" s="284"/>
      <c r="C592" s="284"/>
      <c r="D592" s="183" t="s">
        <v>94</v>
      </c>
      <c r="E592" s="175">
        <v>31</v>
      </c>
      <c r="F592" s="176">
        <v>21026</v>
      </c>
      <c r="G592" s="176">
        <v>651809</v>
      </c>
      <c r="H592" s="176">
        <v>1944</v>
      </c>
      <c r="I592" s="176">
        <v>60263</v>
      </c>
      <c r="J592" s="177">
        <v>591546</v>
      </c>
    </row>
    <row r="593" spans="1:10" x14ac:dyDescent="0.2">
      <c r="A593" s="289"/>
      <c r="B593" s="284"/>
      <c r="C593" s="284"/>
      <c r="D593" s="183" t="s">
        <v>90</v>
      </c>
      <c r="E593" s="176">
        <v>11517</v>
      </c>
      <c r="F593" s="176">
        <v>7783</v>
      </c>
      <c r="G593" s="176">
        <v>89632304</v>
      </c>
      <c r="H593" s="176">
        <v>1944</v>
      </c>
      <c r="I593" s="176">
        <v>22388603</v>
      </c>
      <c r="J593" s="177">
        <v>67243701</v>
      </c>
    </row>
    <row r="594" spans="1:10" x14ac:dyDescent="0.2">
      <c r="A594" s="289"/>
      <c r="B594" s="285"/>
      <c r="C594" s="285"/>
      <c r="D594" s="183" t="s">
        <v>106</v>
      </c>
      <c r="E594" s="176">
        <v>5089</v>
      </c>
      <c r="F594" s="176">
        <v>11271</v>
      </c>
      <c r="G594" s="176">
        <v>57360651</v>
      </c>
      <c r="H594" s="176">
        <v>1944</v>
      </c>
      <c r="I594" s="176">
        <v>9892819</v>
      </c>
      <c r="J594" s="177">
        <v>47467832</v>
      </c>
    </row>
    <row r="595" spans="1:10" x14ac:dyDescent="0.2">
      <c r="A595" s="289"/>
      <c r="B595" s="283" t="s">
        <v>95</v>
      </c>
      <c r="C595" s="283" t="s">
        <v>83</v>
      </c>
      <c r="D595" s="183" t="s">
        <v>96</v>
      </c>
      <c r="E595" s="175">
        <v>924</v>
      </c>
      <c r="F595" s="176">
        <v>20593</v>
      </c>
      <c r="G595" s="176">
        <v>19027993</v>
      </c>
      <c r="H595" s="176">
        <v>3416</v>
      </c>
      <c r="I595" s="176">
        <v>3156438</v>
      </c>
      <c r="J595" s="177">
        <v>15871555</v>
      </c>
    </row>
    <row r="596" spans="1:10" x14ac:dyDescent="0.2">
      <c r="A596" s="289"/>
      <c r="B596" s="285"/>
      <c r="C596" s="285"/>
      <c r="D596" s="183" t="s">
        <v>97</v>
      </c>
      <c r="E596" s="176">
        <v>1721</v>
      </c>
      <c r="F596" s="176">
        <v>17736</v>
      </c>
      <c r="G596" s="176">
        <v>30524196</v>
      </c>
      <c r="H596" s="176">
        <v>3416</v>
      </c>
      <c r="I596" s="176">
        <v>5879036</v>
      </c>
      <c r="J596" s="177">
        <v>24645160</v>
      </c>
    </row>
    <row r="597" spans="1:10" x14ac:dyDescent="0.2">
      <c r="A597" s="289"/>
      <c r="B597" s="283" t="s">
        <v>98</v>
      </c>
      <c r="C597" s="283" t="s">
        <v>83</v>
      </c>
      <c r="D597" s="183" t="s">
        <v>134</v>
      </c>
      <c r="E597" s="175">
        <v>1</v>
      </c>
      <c r="F597" s="176">
        <v>5651</v>
      </c>
      <c r="G597" s="176">
        <v>5651</v>
      </c>
      <c r="H597" s="175">
        <v>0</v>
      </c>
      <c r="I597" s="175">
        <v>0</v>
      </c>
      <c r="J597" s="177">
        <v>5651</v>
      </c>
    </row>
    <row r="598" spans="1:10" x14ac:dyDescent="0.2">
      <c r="A598" s="289"/>
      <c r="B598" s="284"/>
      <c r="C598" s="284"/>
      <c r="D598" s="183" t="s">
        <v>123</v>
      </c>
      <c r="E598" s="175">
        <v>1</v>
      </c>
      <c r="F598" s="176">
        <v>30614</v>
      </c>
      <c r="G598" s="176">
        <v>30614</v>
      </c>
      <c r="H598" s="175">
        <v>0</v>
      </c>
      <c r="I598" s="175">
        <v>0</v>
      </c>
      <c r="J598" s="177">
        <v>30614</v>
      </c>
    </row>
    <row r="599" spans="1:10" x14ac:dyDescent="0.2">
      <c r="A599" s="289"/>
      <c r="B599" s="284"/>
      <c r="C599" s="284"/>
      <c r="D599" s="183" t="s">
        <v>113</v>
      </c>
      <c r="E599" s="175">
        <v>152</v>
      </c>
      <c r="F599" s="176">
        <v>18277</v>
      </c>
      <c r="G599" s="176">
        <v>2778149</v>
      </c>
      <c r="H599" s="175">
        <v>0</v>
      </c>
      <c r="I599" s="175">
        <v>0</v>
      </c>
      <c r="J599" s="177">
        <v>2778149</v>
      </c>
    </row>
    <row r="600" spans="1:10" x14ac:dyDescent="0.2">
      <c r="A600" s="289"/>
      <c r="B600" s="284"/>
      <c r="C600" s="284"/>
      <c r="D600" s="183" t="s">
        <v>121</v>
      </c>
      <c r="E600" s="175">
        <v>8</v>
      </c>
      <c r="F600" s="176">
        <v>11423</v>
      </c>
      <c r="G600" s="176">
        <v>91386</v>
      </c>
      <c r="H600" s="175">
        <v>0</v>
      </c>
      <c r="I600" s="175">
        <v>0</v>
      </c>
      <c r="J600" s="177">
        <v>91386</v>
      </c>
    </row>
    <row r="601" spans="1:10" x14ac:dyDescent="0.2">
      <c r="A601" s="289"/>
      <c r="B601" s="284"/>
      <c r="C601" s="284"/>
      <c r="D601" s="183" t="s">
        <v>112</v>
      </c>
      <c r="E601" s="175">
        <v>2</v>
      </c>
      <c r="F601" s="176">
        <v>7768</v>
      </c>
      <c r="G601" s="176">
        <v>15536</v>
      </c>
      <c r="H601" s="175">
        <v>0</v>
      </c>
      <c r="I601" s="175">
        <v>0</v>
      </c>
      <c r="J601" s="177">
        <v>15536</v>
      </c>
    </row>
    <row r="602" spans="1:10" x14ac:dyDescent="0.2">
      <c r="A602" s="289"/>
      <c r="B602" s="284"/>
      <c r="C602" s="284"/>
      <c r="D602" s="183" t="s">
        <v>124</v>
      </c>
      <c r="E602" s="175">
        <v>8</v>
      </c>
      <c r="F602" s="176">
        <v>5027</v>
      </c>
      <c r="G602" s="176">
        <v>40216</v>
      </c>
      <c r="H602" s="175">
        <v>0</v>
      </c>
      <c r="I602" s="175">
        <v>0</v>
      </c>
      <c r="J602" s="177">
        <v>40216</v>
      </c>
    </row>
    <row r="603" spans="1:10" x14ac:dyDescent="0.2">
      <c r="A603" s="289"/>
      <c r="B603" s="284"/>
      <c r="C603" s="284"/>
      <c r="D603" s="183" t="s">
        <v>122</v>
      </c>
      <c r="E603" s="175">
        <v>13</v>
      </c>
      <c r="F603" s="176">
        <v>2742</v>
      </c>
      <c r="G603" s="176">
        <v>35646</v>
      </c>
      <c r="H603" s="175">
        <v>0</v>
      </c>
      <c r="I603" s="175">
        <v>0</v>
      </c>
      <c r="J603" s="177">
        <v>35646</v>
      </c>
    </row>
    <row r="604" spans="1:10" x14ac:dyDescent="0.2">
      <c r="A604" s="289"/>
      <c r="B604" s="284"/>
      <c r="C604" s="284"/>
      <c r="D604" s="183" t="s">
        <v>127</v>
      </c>
      <c r="E604" s="175">
        <v>3</v>
      </c>
      <c r="F604" s="176">
        <v>1372</v>
      </c>
      <c r="G604" s="176">
        <v>4116</v>
      </c>
      <c r="H604" s="175">
        <v>0</v>
      </c>
      <c r="I604" s="175">
        <v>0</v>
      </c>
      <c r="J604" s="177">
        <v>4116</v>
      </c>
    </row>
    <row r="605" spans="1:10" x14ac:dyDescent="0.2">
      <c r="A605" s="289"/>
      <c r="B605" s="284"/>
      <c r="C605" s="284"/>
      <c r="D605" s="183" t="s">
        <v>99</v>
      </c>
      <c r="E605" s="175">
        <v>60</v>
      </c>
      <c r="F605" s="176">
        <v>33520</v>
      </c>
      <c r="G605" s="176">
        <v>2011188</v>
      </c>
      <c r="H605" s="175">
        <v>0</v>
      </c>
      <c r="I605" s="175">
        <v>0</v>
      </c>
      <c r="J605" s="177">
        <v>2011188</v>
      </c>
    </row>
    <row r="606" spans="1:10" x14ac:dyDescent="0.2">
      <c r="A606" s="289"/>
      <c r="B606" s="284"/>
      <c r="C606" s="284"/>
      <c r="D606" s="183" t="s">
        <v>232</v>
      </c>
      <c r="E606" s="175">
        <v>12</v>
      </c>
      <c r="F606" s="176">
        <v>25051</v>
      </c>
      <c r="G606" s="176">
        <v>300614</v>
      </c>
      <c r="H606" s="175">
        <v>0</v>
      </c>
      <c r="I606" s="175">
        <v>0</v>
      </c>
      <c r="J606" s="177">
        <v>300614</v>
      </c>
    </row>
    <row r="607" spans="1:10" x14ac:dyDescent="0.2">
      <c r="A607" s="289"/>
      <c r="B607" s="284"/>
      <c r="C607" s="284"/>
      <c r="D607" s="183" t="s">
        <v>101</v>
      </c>
      <c r="E607" s="175">
        <v>9</v>
      </c>
      <c r="F607" s="176">
        <v>4050</v>
      </c>
      <c r="G607" s="176">
        <v>36452</v>
      </c>
      <c r="H607" s="175">
        <v>0</v>
      </c>
      <c r="I607" s="175">
        <v>0</v>
      </c>
      <c r="J607" s="177">
        <v>36452</v>
      </c>
    </row>
    <row r="608" spans="1:10" x14ac:dyDescent="0.2">
      <c r="A608" s="289"/>
      <c r="B608" s="284"/>
      <c r="C608" s="285"/>
      <c r="D608" s="183" t="s">
        <v>233</v>
      </c>
      <c r="E608" s="175">
        <v>132</v>
      </c>
      <c r="F608" s="176">
        <v>5807</v>
      </c>
      <c r="G608" s="176">
        <v>766493</v>
      </c>
      <c r="H608" s="175">
        <v>0</v>
      </c>
      <c r="I608" s="175">
        <v>0</v>
      </c>
      <c r="J608" s="177">
        <v>766493</v>
      </c>
    </row>
    <row r="609" spans="1:10" x14ac:dyDescent="0.2">
      <c r="A609" s="289"/>
      <c r="B609" s="284"/>
      <c r="C609" s="283" t="s">
        <v>87</v>
      </c>
      <c r="D609" s="183" t="s">
        <v>102</v>
      </c>
      <c r="E609" s="175">
        <v>28</v>
      </c>
      <c r="F609" s="176">
        <v>7134</v>
      </c>
      <c r="G609" s="176">
        <v>199760</v>
      </c>
      <c r="H609" s="176">
        <v>1483</v>
      </c>
      <c r="I609" s="176">
        <v>41527</v>
      </c>
      <c r="J609" s="177">
        <v>158234</v>
      </c>
    </row>
    <row r="610" spans="1:10" x14ac:dyDescent="0.2">
      <c r="A610" s="289"/>
      <c r="B610" s="284"/>
      <c r="C610" s="284"/>
      <c r="D610" s="183" t="s">
        <v>114</v>
      </c>
      <c r="E610" s="175">
        <v>1</v>
      </c>
      <c r="F610" s="176">
        <v>32098</v>
      </c>
      <c r="G610" s="176">
        <v>32098</v>
      </c>
      <c r="H610" s="176">
        <v>1483</v>
      </c>
      <c r="I610" s="176">
        <v>1483</v>
      </c>
      <c r="J610" s="177">
        <v>30614</v>
      </c>
    </row>
    <row r="611" spans="1:10" x14ac:dyDescent="0.2">
      <c r="A611" s="289"/>
      <c r="B611" s="284"/>
      <c r="C611" s="284"/>
      <c r="D611" s="183" t="s">
        <v>108</v>
      </c>
      <c r="E611" s="175">
        <v>25</v>
      </c>
      <c r="F611" s="176">
        <v>19760</v>
      </c>
      <c r="G611" s="176">
        <v>494010</v>
      </c>
      <c r="H611" s="176">
        <v>1483</v>
      </c>
      <c r="I611" s="176">
        <v>37077</v>
      </c>
      <c r="J611" s="177">
        <v>456932</v>
      </c>
    </row>
    <row r="612" spans="1:10" x14ac:dyDescent="0.2">
      <c r="A612" s="289"/>
      <c r="B612" s="284"/>
      <c r="C612" s="284"/>
      <c r="D612" s="183" t="s">
        <v>109</v>
      </c>
      <c r="E612" s="175">
        <v>3</v>
      </c>
      <c r="F612" s="176">
        <v>12906</v>
      </c>
      <c r="G612" s="176">
        <v>38719</v>
      </c>
      <c r="H612" s="176">
        <v>1483</v>
      </c>
      <c r="I612" s="176">
        <v>4449</v>
      </c>
      <c r="J612" s="177">
        <v>34270</v>
      </c>
    </row>
    <row r="613" spans="1:10" x14ac:dyDescent="0.2">
      <c r="A613" s="289"/>
      <c r="B613" s="284"/>
      <c r="C613" s="284"/>
      <c r="D613" s="183" t="s">
        <v>103</v>
      </c>
      <c r="E613" s="175">
        <v>3</v>
      </c>
      <c r="F613" s="176">
        <v>9251</v>
      </c>
      <c r="G613" s="176">
        <v>27754</v>
      </c>
      <c r="H613" s="176">
        <v>1483</v>
      </c>
      <c r="I613" s="176">
        <v>4449</v>
      </c>
      <c r="J613" s="177">
        <v>23304</v>
      </c>
    </row>
    <row r="614" spans="1:10" x14ac:dyDescent="0.2">
      <c r="A614" s="289"/>
      <c r="B614" s="284"/>
      <c r="C614" s="284"/>
      <c r="D614" s="183" t="s">
        <v>118</v>
      </c>
      <c r="E614" s="175">
        <v>1</v>
      </c>
      <c r="F614" s="176">
        <v>4225</v>
      </c>
      <c r="G614" s="176">
        <v>4225</v>
      </c>
      <c r="H614" s="176">
        <v>1483</v>
      </c>
      <c r="I614" s="176">
        <v>1483</v>
      </c>
      <c r="J614" s="177">
        <v>2742</v>
      </c>
    </row>
    <row r="615" spans="1:10" x14ac:dyDescent="0.2">
      <c r="A615" s="289"/>
      <c r="B615" s="284"/>
      <c r="C615" s="284"/>
      <c r="D615" s="183" t="s">
        <v>110</v>
      </c>
      <c r="E615" s="175">
        <v>1</v>
      </c>
      <c r="F615" s="176">
        <v>2855</v>
      </c>
      <c r="G615" s="176">
        <v>2855</v>
      </c>
      <c r="H615" s="176">
        <v>1483</v>
      </c>
      <c r="I615" s="176">
        <v>1483</v>
      </c>
      <c r="J615" s="177">
        <v>1372</v>
      </c>
    </row>
    <row r="616" spans="1:10" x14ac:dyDescent="0.2">
      <c r="A616" s="289"/>
      <c r="B616" s="284"/>
      <c r="C616" s="284"/>
      <c r="D616" s="183" t="s">
        <v>105</v>
      </c>
      <c r="E616" s="175">
        <v>34</v>
      </c>
      <c r="F616" s="176">
        <v>35003</v>
      </c>
      <c r="G616" s="176">
        <v>1190099</v>
      </c>
      <c r="H616" s="176">
        <v>1483</v>
      </c>
      <c r="I616" s="176">
        <v>50425</v>
      </c>
      <c r="J616" s="177">
        <v>1139673</v>
      </c>
    </row>
    <row r="617" spans="1:10" x14ac:dyDescent="0.2">
      <c r="A617" s="289"/>
      <c r="B617" s="284"/>
      <c r="C617" s="284"/>
      <c r="D617" s="183" t="s">
        <v>234</v>
      </c>
      <c r="E617" s="175">
        <v>3</v>
      </c>
      <c r="F617" s="176">
        <v>26534</v>
      </c>
      <c r="G617" s="176">
        <v>79603</v>
      </c>
      <c r="H617" s="176">
        <v>1483</v>
      </c>
      <c r="I617" s="176">
        <v>4449</v>
      </c>
      <c r="J617" s="177">
        <v>75154</v>
      </c>
    </row>
    <row r="618" spans="1:10" x14ac:dyDescent="0.2">
      <c r="A618" s="289"/>
      <c r="B618" s="284"/>
      <c r="C618" s="284"/>
      <c r="D618" s="183" t="s">
        <v>107</v>
      </c>
      <c r="E618" s="175">
        <v>67</v>
      </c>
      <c r="F618" s="176">
        <v>5533</v>
      </c>
      <c r="G618" s="176">
        <v>370733</v>
      </c>
      <c r="H618" s="176">
        <v>1483</v>
      </c>
      <c r="I618" s="176">
        <v>99367</v>
      </c>
      <c r="J618" s="177">
        <v>271366</v>
      </c>
    </row>
    <row r="619" spans="1:10" x14ac:dyDescent="0.2">
      <c r="A619" s="289"/>
      <c r="B619" s="284"/>
      <c r="C619" s="285"/>
      <c r="D619" s="183" t="s">
        <v>235</v>
      </c>
      <c r="E619" s="175">
        <v>17</v>
      </c>
      <c r="F619" s="176">
        <v>7290</v>
      </c>
      <c r="G619" s="176">
        <v>123928</v>
      </c>
      <c r="H619" s="176">
        <v>1483</v>
      </c>
      <c r="I619" s="176">
        <v>25213</v>
      </c>
      <c r="J619" s="177">
        <v>98715</v>
      </c>
    </row>
    <row r="620" spans="1:10" x14ac:dyDescent="0.2">
      <c r="A620" s="289"/>
      <c r="B620" s="284"/>
      <c r="C620" s="283" t="s">
        <v>91</v>
      </c>
      <c r="D620" s="183" t="s">
        <v>102</v>
      </c>
      <c r="E620" s="175">
        <v>12</v>
      </c>
      <c r="F620" s="176">
        <v>6904</v>
      </c>
      <c r="G620" s="176">
        <v>82852</v>
      </c>
      <c r="H620" s="176">
        <v>1253</v>
      </c>
      <c r="I620" s="176">
        <v>15038</v>
      </c>
      <c r="J620" s="177">
        <v>67814</v>
      </c>
    </row>
    <row r="621" spans="1:10" x14ac:dyDescent="0.2">
      <c r="A621" s="289"/>
      <c r="B621" s="284"/>
      <c r="C621" s="284"/>
      <c r="D621" s="183" t="s">
        <v>108</v>
      </c>
      <c r="E621" s="175">
        <v>57</v>
      </c>
      <c r="F621" s="176">
        <v>19391</v>
      </c>
      <c r="G621" s="176">
        <v>1105286</v>
      </c>
      <c r="H621" s="176">
        <v>1253</v>
      </c>
      <c r="I621" s="176">
        <v>71429</v>
      </c>
      <c r="J621" s="177">
        <v>1033857</v>
      </c>
    </row>
    <row r="622" spans="1:10" x14ac:dyDescent="0.2">
      <c r="A622" s="289"/>
      <c r="B622" s="284"/>
      <c r="C622" s="284"/>
      <c r="D622" s="183" t="s">
        <v>110</v>
      </c>
      <c r="E622" s="175">
        <v>6</v>
      </c>
      <c r="F622" s="176">
        <v>2625</v>
      </c>
      <c r="G622" s="176">
        <v>15751</v>
      </c>
      <c r="H622" s="176">
        <v>1253</v>
      </c>
      <c r="I622" s="176">
        <v>7519</v>
      </c>
      <c r="J622" s="177">
        <v>8232</v>
      </c>
    </row>
    <row r="623" spans="1:10" x14ac:dyDescent="0.2">
      <c r="A623" s="289"/>
      <c r="B623" s="284"/>
      <c r="C623" s="284"/>
      <c r="D623" s="183" t="s">
        <v>105</v>
      </c>
      <c r="E623" s="175">
        <v>1</v>
      </c>
      <c r="F623" s="176">
        <v>34773</v>
      </c>
      <c r="G623" s="176">
        <v>34773</v>
      </c>
      <c r="H623" s="176">
        <v>1253</v>
      </c>
      <c r="I623" s="176">
        <v>1253</v>
      </c>
      <c r="J623" s="177">
        <v>33520</v>
      </c>
    </row>
    <row r="624" spans="1:10" x14ac:dyDescent="0.2">
      <c r="A624" s="289"/>
      <c r="B624" s="284"/>
      <c r="C624" s="284"/>
      <c r="D624" s="183" t="s">
        <v>107</v>
      </c>
      <c r="E624" s="175">
        <v>2</v>
      </c>
      <c r="F624" s="176">
        <v>5303</v>
      </c>
      <c r="G624" s="176">
        <v>10607</v>
      </c>
      <c r="H624" s="176">
        <v>1253</v>
      </c>
      <c r="I624" s="176">
        <v>2506</v>
      </c>
      <c r="J624" s="177">
        <v>8100</v>
      </c>
    </row>
    <row r="625" spans="1:10" x14ac:dyDescent="0.2">
      <c r="A625" s="289"/>
      <c r="B625" s="284"/>
      <c r="C625" s="285"/>
      <c r="D625" s="183" t="s">
        <v>235</v>
      </c>
      <c r="E625" s="175">
        <v>57</v>
      </c>
      <c r="F625" s="176">
        <v>7038</v>
      </c>
      <c r="G625" s="176">
        <v>401159</v>
      </c>
      <c r="H625" s="176">
        <v>1253</v>
      </c>
      <c r="I625" s="176">
        <v>71429</v>
      </c>
      <c r="J625" s="177">
        <v>329730</v>
      </c>
    </row>
    <row r="626" spans="1:10" x14ac:dyDescent="0.2">
      <c r="A626" s="289"/>
      <c r="B626" s="284"/>
      <c r="C626" s="283" t="s">
        <v>92</v>
      </c>
      <c r="D626" s="183" t="s">
        <v>102</v>
      </c>
      <c r="E626" s="176">
        <v>2020</v>
      </c>
      <c r="F626" s="176">
        <v>6486</v>
      </c>
      <c r="G626" s="176">
        <v>13101700</v>
      </c>
      <c r="H626" s="175">
        <v>835</v>
      </c>
      <c r="I626" s="176">
        <v>1686261</v>
      </c>
      <c r="J626" s="177">
        <v>11415440</v>
      </c>
    </row>
    <row r="627" spans="1:10" x14ac:dyDescent="0.2">
      <c r="A627" s="289"/>
      <c r="B627" s="284"/>
      <c r="C627" s="284"/>
      <c r="D627" s="183" t="s">
        <v>126</v>
      </c>
      <c r="E627" s="175">
        <v>2</v>
      </c>
      <c r="F627" s="176">
        <v>98617</v>
      </c>
      <c r="G627" s="176">
        <v>197235</v>
      </c>
      <c r="H627" s="175">
        <v>835</v>
      </c>
      <c r="I627" s="176">
        <v>1670</v>
      </c>
      <c r="J627" s="177">
        <v>195565</v>
      </c>
    </row>
    <row r="628" spans="1:10" x14ac:dyDescent="0.2">
      <c r="A628" s="289"/>
      <c r="B628" s="284"/>
      <c r="C628" s="284"/>
      <c r="D628" s="183" t="s">
        <v>114</v>
      </c>
      <c r="E628" s="175">
        <v>605</v>
      </c>
      <c r="F628" s="176">
        <v>31449</v>
      </c>
      <c r="G628" s="176">
        <v>19026812</v>
      </c>
      <c r="H628" s="175">
        <v>835</v>
      </c>
      <c r="I628" s="176">
        <v>505043</v>
      </c>
      <c r="J628" s="177">
        <v>18521768</v>
      </c>
    </row>
    <row r="629" spans="1:10" x14ac:dyDescent="0.2">
      <c r="A629" s="289"/>
      <c r="B629" s="284"/>
      <c r="C629" s="284"/>
      <c r="D629" s="183" t="s">
        <v>108</v>
      </c>
      <c r="E629" s="176">
        <v>6788</v>
      </c>
      <c r="F629" s="176">
        <v>19112</v>
      </c>
      <c r="G629" s="176">
        <v>129732781</v>
      </c>
      <c r="H629" s="175">
        <v>835</v>
      </c>
      <c r="I629" s="176">
        <v>5666504</v>
      </c>
      <c r="J629" s="177">
        <v>124066276</v>
      </c>
    </row>
    <row r="630" spans="1:10" x14ac:dyDescent="0.2">
      <c r="A630" s="289"/>
      <c r="B630" s="284"/>
      <c r="C630" s="284"/>
      <c r="D630" s="183" t="s">
        <v>109</v>
      </c>
      <c r="E630" s="175">
        <v>827</v>
      </c>
      <c r="F630" s="176">
        <v>12258</v>
      </c>
      <c r="G630" s="176">
        <v>10137342</v>
      </c>
      <c r="H630" s="175">
        <v>835</v>
      </c>
      <c r="I630" s="176">
        <v>690365</v>
      </c>
      <c r="J630" s="177">
        <v>9446977</v>
      </c>
    </row>
    <row r="631" spans="1:10" x14ac:dyDescent="0.2">
      <c r="A631" s="289"/>
      <c r="B631" s="284"/>
      <c r="C631" s="284"/>
      <c r="D631" s="183" t="s">
        <v>103</v>
      </c>
      <c r="E631" s="175">
        <v>760</v>
      </c>
      <c r="F631" s="176">
        <v>8603</v>
      </c>
      <c r="G631" s="176">
        <v>6538203</v>
      </c>
      <c r="H631" s="175">
        <v>835</v>
      </c>
      <c r="I631" s="176">
        <v>634435</v>
      </c>
      <c r="J631" s="177">
        <v>5903768</v>
      </c>
    </row>
    <row r="632" spans="1:10" x14ac:dyDescent="0.2">
      <c r="A632" s="289"/>
      <c r="B632" s="284"/>
      <c r="C632" s="284"/>
      <c r="D632" s="183" t="s">
        <v>104</v>
      </c>
      <c r="E632" s="175">
        <v>594</v>
      </c>
      <c r="F632" s="176">
        <v>5862</v>
      </c>
      <c r="G632" s="176">
        <v>3481930</v>
      </c>
      <c r="H632" s="175">
        <v>835</v>
      </c>
      <c r="I632" s="176">
        <v>495861</v>
      </c>
      <c r="J632" s="177">
        <v>2986070</v>
      </c>
    </row>
    <row r="633" spans="1:10" x14ac:dyDescent="0.2">
      <c r="A633" s="289"/>
      <c r="B633" s="284"/>
      <c r="C633" s="284"/>
      <c r="D633" s="183" t="s">
        <v>118</v>
      </c>
      <c r="E633" s="176">
        <v>2209</v>
      </c>
      <c r="F633" s="176">
        <v>3577</v>
      </c>
      <c r="G633" s="176">
        <v>7901177</v>
      </c>
      <c r="H633" s="175">
        <v>835</v>
      </c>
      <c r="I633" s="176">
        <v>1844035</v>
      </c>
      <c r="J633" s="177">
        <v>6057142</v>
      </c>
    </row>
    <row r="634" spans="1:10" x14ac:dyDescent="0.2">
      <c r="A634" s="289"/>
      <c r="B634" s="284"/>
      <c r="C634" s="284"/>
      <c r="D634" s="183" t="s">
        <v>110</v>
      </c>
      <c r="E634" s="175">
        <v>766</v>
      </c>
      <c r="F634" s="176">
        <v>2207</v>
      </c>
      <c r="G634" s="176">
        <v>1690381</v>
      </c>
      <c r="H634" s="175">
        <v>835</v>
      </c>
      <c r="I634" s="176">
        <v>639443</v>
      </c>
      <c r="J634" s="177">
        <v>1050937</v>
      </c>
    </row>
    <row r="635" spans="1:10" x14ac:dyDescent="0.2">
      <c r="A635" s="289"/>
      <c r="B635" s="284"/>
      <c r="C635" s="284"/>
      <c r="D635" s="183" t="s">
        <v>105</v>
      </c>
      <c r="E635" s="176">
        <v>3181</v>
      </c>
      <c r="F635" s="176">
        <v>34355</v>
      </c>
      <c r="G635" s="176">
        <v>109281949</v>
      </c>
      <c r="H635" s="175">
        <v>835</v>
      </c>
      <c r="I635" s="176">
        <v>2655443</v>
      </c>
      <c r="J635" s="177">
        <v>106626505</v>
      </c>
    </row>
    <row r="636" spans="1:10" x14ac:dyDescent="0.2">
      <c r="A636" s="289"/>
      <c r="B636" s="284"/>
      <c r="C636" s="284"/>
      <c r="D636" s="183" t="s">
        <v>234</v>
      </c>
      <c r="E636" s="175">
        <v>106</v>
      </c>
      <c r="F636" s="176">
        <v>25886</v>
      </c>
      <c r="G636" s="176">
        <v>2743915</v>
      </c>
      <c r="H636" s="175">
        <v>835</v>
      </c>
      <c r="I636" s="176">
        <v>88487</v>
      </c>
      <c r="J636" s="177">
        <v>2655428</v>
      </c>
    </row>
    <row r="637" spans="1:10" x14ac:dyDescent="0.2">
      <c r="A637" s="289"/>
      <c r="B637" s="284"/>
      <c r="C637" s="284"/>
      <c r="D637" s="183" t="s">
        <v>107</v>
      </c>
      <c r="E637" s="176">
        <v>1216</v>
      </c>
      <c r="F637" s="176">
        <v>4885</v>
      </c>
      <c r="G637" s="176">
        <v>5940189</v>
      </c>
      <c r="H637" s="175">
        <v>835</v>
      </c>
      <c r="I637" s="176">
        <v>1015096</v>
      </c>
      <c r="J637" s="177">
        <v>4925094</v>
      </c>
    </row>
    <row r="638" spans="1:10" x14ac:dyDescent="0.2">
      <c r="A638" s="290"/>
      <c r="B638" s="285"/>
      <c r="C638" s="285"/>
      <c r="D638" s="183" t="s">
        <v>235</v>
      </c>
      <c r="E638" s="175">
        <v>795</v>
      </c>
      <c r="F638" s="176">
        <v>6642</v>
      </c>
      <c r="G638" s="176">
        <v>5280029</v>
      </c>
      <c r="H638" s="175">
        <v>835</v>
      </c>
      <c r="I638" s="176">
        <v>663652</v>
      </c>
      <c r="J638" s="177">
        <v>4616377</v>
      </c>
    </row>
    <row r="639" spans="1:10" ht="15.75" customHeight="1" x14ac:dyDescent="0.2">
      <c r="A639" s="288" t="s">
        <v>128</v>
      </c>
      <c r="B639" s="291" t="s">
        <v>64</v>
      </c>
      <c r="C639" s="292"/>
      <c r="D639" s="293"/>
      <c r="E639" s="176">
        <v>13435</v>
      </c>
      <c r="F639" s="176"/>
      <c r="G639" s="176">
        <v>155676073</v>
      </c>
      <c r="H639" s="176"/>
      <c r="I639" s="176">
        <v>19280020</v>
      </c>
      <c r="J639" s="177">
        <v>136396053</v>
      </c>
    </row>
    <row r="640" spans="1:10" x14ac:dyDescent="0.2">
      <c r="A640" s="289"/>
      <c r="B640" s="183" t="s">
        <v>79</v>
      </c>
      <c r="C640" s="183" t="s">
        <v>80</v>
      </c>
      <c r="D640" s="183" t="s">
        <v>81</v>
      </c>
      <c r="E640" s="294">
        <v>14</v>
      </c>
      <c r="F640" s="281">
        <v>27078</v>
      </c>
      <c r="G640" s="281">
        <v>379096</v>
      </c>
      <c r="H640" s="294">
        <v>0</v>
      </c>
      <c r="I640" s="294">
        <v>0</v>
      </c>
      <c r="J640" s="286">
        <v>379096</v>
      </c>
    </row>
    <row r="641" spans="1:10" x14ac:dyDescent="0.2">
      <c r="A641" s="289"/>
      <c r="B641" s="283" t="s">
        <v>82</v>
      </c>
      <c r="C641" s="283" t="s">
        <v>83</v>
      </c>
      <c r="D641" s="183" t="s">
        <v>119</v>
      </c>
      <c r="E641" s="295"/>
      <c r="F641" s="282"/>
      <c r="G641" s="282"/>
      <c r="H641" s="295"/>
      <c r="I641" s="295"/>
      <c r="J641" s="287"/>
    </row>
    <row r="642" spans="1:10" x14ac:dyDescent="0.2">
      <c r="A642" s="289"/>
      <c r="B642" s="284"/>
      <c r="C642" s="284"/>
      <c r="D642" s="183" t="s">
        <v>86</v>
      </c>
      <c r="E642" s="176">
        <v>1309</v>
      </c>
      <c r="F642" s="176">
        <v>6948</v>
      </c>
      <c r="G642" s="176">
        <v>9094704</v>
      </c>
      <c r="H642" s="175">
        <v>0</v>
      </c>
      <c r="I642" s="175">
        <v>0</v>
      </c>
      <c r="J642" s="177">
        <v>9094704</v>
      </c>
    </row>
    <row r="643" spans="1:10" x14ac:dyDescent="0.2">
      <c r="A643" s="289"/>
      <c r="B643" s="284"/>
      <c r="C643" s="285"/>
      <c r="D643" s="183" t="s">
        <v>100</v>
      </c>
      <c r="E643" s="175">
        <v>2</v>
      </c>
      <c r="F643" s="176">
        <v>10437</v>
      </c>
      <c r="G643" s="176">
        <v>20873</v>
      </c>
      <c r="H643" s="175">
        <v>0</v>
      </c>
      <c r="I643" s="175">
        <v>0</v>
      </c>
      <c r="J643" s="177">
        <v>20873</v>
      </c>
    </row>
    <row r="644" spans="1:10" ht="15.75" customHeight="1" x14ac:dyDescent="0.2">
      <c r="A644" s="289"/>
      <c r="B644" s="284"/>
      <c r="C644" s="283" t="s">
        <v>87</v>
      </c>
      <c r="D644" s="183" t="s">
        <v>88</v>
      </c>
      <c r="E644" s="175">
        <v>1</v>
      </c>
      <c r="F644" s="176">
        <v>28561</v>
      </c>
      <c r="G644" s="176">
        <v>28561</v>
      </c>
      <c r="H644" s="176">
        <v>2592</v>
      </c>
      <c r="I644" s="176">
        <v>2592</v>
      </c>
      <c r="J644" s="177">
        <v>25969</v>
      </c>
    </row>
    <row r="645" spans="1:10" x14ac:dyDescent="0.2">
      <c r="A645" s="289"/>
      <c r="B645" s="284"/>
      <c r="C645" s="285"/>
      <c r="D645" s="183" t="s">
        <v>90</v>
      </c>
      <c r="E645" s="175">
        <v>290</v>
      </c>
      <c r="F645" s="176">
        <v>8431</v>
      </c>
      <c r="G645" s="176">
        <v>2444966</v>
      </c>
      <c r="H645" s="176">
        <v>2592</v>
      </c>
      <c r="I645" s="176">
        <v>751758</v>
      </c>
      <c r="J645" s="177">
        <v>1693208</v>
      </c>
    </row>
    <row r="646" spans="1:10" x14ac:dyDescent="0.2">
      <c r="A646" s="289"/>
      <c r="B646" s="284"/>
      <c r="C646" s="283" t="s">
        <v>92</v>
      </c>
      <c r="D646" s="183" t="s">
        <v>93</v>
      </c>
      <c r="E646" s="175">
        <v>9</v>
      </c>
      <c r="F646" s="176">
        <v>30848</v>
      </c>
      <c r="G646" s="176">
        <v>277635</v>
      </c>
      <c r="H646" s="176">
        <v>1944</v>
      </c>
      <c r="I646" s="176">
        <v>17496</v>
      </c>
      <c r="J646" s="177">
        <v>260139</v>
      </c>
    </row>
    <row r="647" spans="1:10" x14ac:dyDescent="0.2">
      <c r="A647" s="289"/>
      <c r="B647" s="284"/>
      <c r="C647" s="284"/>
      <c r="D647" s="183" t="s">
        <v>88</v>
      </c>
      <c r="E647" s="175">
        <v>323</v>
      </c>
      <c r="F647" s="176">
        <v>27913</v>
      </c>
      <c r="G647" s="176">
        <v>9015913</v>
      </c>
      <c r="H647" s="176">
        <v>1944</v>
      </c>
      <c r="I647" s="176">
        <v>627900</v>
      </c>
      <c r="J647" s="177">
        <v>8388014</v>
      </c>
    </row>
    <row r="648" spans="1:10" x14ac:dyDescent="0.2">
      <c r="A648" s="289"/>
      <c r="B648" s="284"/>
      <c r="C648" s="284"/>
      <c r="D648" s="183" t="s">
        <v>94</v>
      </c>
      <c r="E648" s="175">
        <v>4</v>
      </c>
      <c r="F648" s="176">
        <v>21026</v>
      </c>
      <c r="G648" s="176">
        <v>84104</v>
      </c>
      <c r="H648" s="176">
        <v>1944</v>
      </c>
      <c r="I648" s="176">
        <v>7776</v>
      </c>
      <c r="J648" s="177">
        <v>76329</v>
      </c>
    </row>
    <row r="649" spans="1:10" x14ac:dyDescent="0.2">
      <c r="A649" s="289"/>
      <c r="B649" s="284"/>
      <c r="C649" s="284"/>
      <c r="D649" s="183" t="s">
        <v>90</v>
      </c>
      <c r="E649" s="176">
        <v>7492</v>
      </c>
      <c r="F649" s="176">
        <v>7783</v>
      </c>
      <c r="G649" s="176">
        <v>58307304</v>
      </c>
      <c r="H649" s="176">
        <v>1944</v>
      </c>
      <c r="I649" s="176">
        <v>14564158</v>
      </c>
      <c r="J649" s="177">
        <v>43743146</v>
      </c>
    </row>
    <row r="650" spans="1:10" x14ac:dyDescent="0.2">
      <c r="A650" s="289"/>
      <c r="B650" s="285"/>
      <c r="C650" s="285"/>
      <c r="D650" s="183" t="s">
        <v>106</v>
      </c>
      <c r="E650" s="175">
        <v>153</v>
      </c>
      <c r="F650" s="176">
        <v>11271</v>
      </c>
      <c r="G650" s="176">
        <v>1724539</v>
      </c>
      <c r="H650" s="176">
        <v>1944</v>
      </c>
      <c r="I650" s="176">
        <v>297426</v>
      </c>
      <c r="J650" s="177">
        <v>1427113</v>
      </c>
    </row>
    <row r="651" spans="1:10" x14ac:dyDescent="0.2">
      <c r="A651" s="289"/>
      <c r="B651" s="283" t="s">
        <v>98</v>
      </c>
      <c r="C651" s="283" t="s">
        <v>83</v>
      </c>
      <c r="D651" s="183" t="s">
        <v>123</v>
      </c>
      <c r="E651" s="175">
        <v>1</v>
      </c>
      <c r="F651" s="176">
        <v>30614</v>
      </c>
      <c r="G651" s="176">
        <v>30614</v>
      </c>
      <c r="H651" s="175">
        <v>0</v>
      </c>
      <c r="I651" s="175">
        <v>0</v>
      </c>
      <c r="J651" s="177">
        <v>30614</v>
      </c>
    </row>
    <row r="652" spans="1:10" x14ac:dyDescent="0.2">
      <c r="A652" s="289"/>
      <c r="B652" s="284"/>
      <c r="C652" s="284"/>
      <c r="D652" s="183" t="s">
        <v>113</v>
      </c>
      <c r="E652" s="175">
        <v>17</v>
      </c>
      <c r="F652" s="176">
        <v>18277</v>
      </c>
      <c r="G652" s="176">
        <v>310714</v>
      </c>
      <c r="H652" s="175">
        <v>0</v>
      </c>
      <c r="I652" s="175">
        <v>0</v>
      </c>
      <c r="J652" s="177">
        <v>310714</v>
      </c>
    </row>
    <row r="653" spans="1:10" x14ac:dyDescent="0.2">
      <c r="A653" s="289"/>
      <c r="B653" s="284"/>
      <c r="C653" s="284"/>
      <c r="D653" s="183" t="s">
        <v>99</v>
      </c>
      <c r="E653" s="175">
        <v>306</v>
      </c>
      <c r="F653" s="176">
        <v>33520</v>
      </c>
      <c r="G653" s="176">
        <v>10257061</v>
      </c>
      <c r="H653" s="175">
        <v>0</v>
      </c>
      <c r="I653" s="175">
        <v>0</v>
      </c>
      <c r="J653" s="177">
        <v>10257061</v>
      </c>
    </row>
    <row r="654" spans="1:10" x14ac:dyDescent="0.2">
      <c r="A654" s="289"/>
      <c r="B654" s="284"/>
      <c r="C654" s="284"/>
      <c r="D654" s="183" t="s">
        <v>101</v>
      </c>
      <c r="E654" s="175">
        <v>9</v>
      </c>
      <c r="F654" s="176">
        <v>4050</v>
      </c>
      <c r="G654" s="176">
        <v>36452</v>
      </c>
      <c r="H654" s="175">
        <v>0</v>
      </c>
      <c r="I654" s="175">
        <v>0</v>
      </c>
      <c r="J654" s="177">
        <v>36452</v>
      </c>
    </row>
    <row r="655" spans="1:10" x14ac:dyDescent="0.2">
      <c r="A655" s="289"/>
      <c r="B655" s="284"/>
      <c r="C655" s="285"/>
      <c r="D655" s="183" t="s">
        <v>233</v>
      </c>
      <c r="E655" s="175">
        <v>3</v>
      </c>
      <c r="F655" s="176">
        <v>5807</v>
      </c>
      <c r="G655" s="176">
        <v>17420</v>
      </c>
      <c r="H655" s="175">
        <v>0</v>
      </c>
      <c r="I655" s="175">
        <v>0</v>
      </c>
      <c r="J655" s="177">
        <v>17420</v>
      </c>
    </row>
    <row r="656" spans="1:10" x14ac:dyDescent="0.2">
      <c r="A656" s="289"/>
      <c r="B656" s="284"/>
      <c r="C656" s="283" t="s">
        <v>87</v>
      </c>
      <c r="D656" s="183" t="s">
        <v>105</v>
      </c>
      <c r="E656" s="175">
        <v>15</v>
      </c>
      <c r="F656" s="176">
        <v>35003</v>
      </c>
      <c r="G656" s="176">
        <v>525043</v>
      </c>
      <c r="H656" s="176">
        <v>1483</v>
      </c>
      <c r="I656" s="176">
        <v>22246</v>
      </c>
      <c r="J656" s="177">
        <v>502797</v>
      </c>
    </row>
    <row r="657" spans="1:10" x14ac:dyDescent="0.2">
      <c r="A657" s="289"/>
      <c r="B657" s="284"/>
      <c r="C657" s="284"/>
      <c r="D657" s="183" t="s">
        <v>107</v>
      </c>
      <c r="E657" s="175">
        <v>76</v>
      </c>
      <c r="F657" s="176">
        <v>5533</v>
      </c>
      <c r="G657" s="176">
        <v>420533</v>
      </c>
      <c r="H657" s="176">
        <v>1483</v>
      </c>
      <c r="I657" s="176">
        <v>112715</v>
      </c>
      <c r="J657" s="177">
        <v>307818</v>
      </c>
    </row>
    <row r="658" spans="1:10" x14ac:dyDescent="0.2">
      <c r="A658" s="289"/>
      <c r="B658" s="284"/>
      <c r="C658" s="285"/>
      <c r="D658" s="183" t="s">
        <v>235</v>
      </c>
      <c r="E658" s="175">
        <v>13</v>
      </c>
      <c r="F658" s="176">
        <v>7290</v>
      </c>
      <c r="G658" s="176">
        <v>94768</v>
      </c>
      <c r="H658" s="176">
        <v>1483</v>
      </c>
      <c r="I658" s="176">
        <v>19280</v>
      </c>
      <c r="J658" s="177">
        <v>75488</v>
      </c>
    </row>
    <row r="659" spans="1:10" x14ac:dyDescent="0.2">
      <c r="A659" s="289"/>
      <c r="B659" s="284"/>
      <c r="C659" s="183" t="s">
        <v>91</v>
      </c>
      <c r="D659" s="183" t="s">
        <v>107</v>
      </c>
      <c r="E659" s="175">
        <v>48</v>
      </c>
      <c r="F659" s="176">
        <v>5077</v>
      </c>
      <c r="G659" s="176">
        <v>243685</v>
      </c>
      <c r="H659" s="176">
        <v>1253</v>
      </c>
      <c r="I659" s="176">
        <v>60151</v>
      </c>
      <c r="J659" s="177">
        <v>183534</v>
      </c>
    </row>
    <row r="660" spans="1:10" x14ac:dyDescent="0.2">
      <c r="A660" s="289"/>
      <c r="B660" s="284"/>
      <c r="C660" s="283" t="s">
        <v>92</v>
      </c>
      <c r="D660" s="183" t="s">
        <v>102</v>
      </c>
      <c r="E660" s="175">
        <v>1</v>
      </c>
      <c r="F660" s="176">
        <v>6486</v>
      </c>
      <c r="G660" s="176">
        <v>6486</v>
      </c>
      <c r="H660" s="175">
        <v>835</v>
      </c>
      <c r="I660" s="175">
        <v>835</v>
      </c>
      <c r="J660" s="177">
        <v>5651</v>
      </c>
    </row>
    <row r="661" spans="1:10" x14ac:dyDescent="0.2">
      <c r="A661" s="289"/>
      <c r="B661" s="284"/>
      <c r="C661" s="284"/>
      <c r="D661" s="183" t="s">
        <v>114</v>
      </c>
      <c r="E661" s="175">
        <v>89</v>
      </c>
      <c r="F661" s="176">
        <v>31449</v>
      </c>
      <c r="G661" s="176">
        <v>2798986</v>
      </c>
      <c r="H661" s="175">
        <v>835</v>
      </c>
      <c r="I661" s="176">
        <v>74296</v>
      </c>
      <c r="J661" s="177">
        <v>2724690</v>
      </c>
    </row>
    <row r="662" spans="1:10" x14ac:dyDescent="0.2">
      <c r="A662" s="289"/>
      <c r="B662" s="284"/>
      <c r="C662" s="284"/>
      <c r="D662" s="183" t="s">
        <v>108</v>
      </c>
      <c r="E662" s="175">
        <v>860</v>
      </c>
      <c r="F662" s="176">
        <v>19112</v>
      </c>
      <c r="G662" s="176">
        <v>16436386</v>
      </c>
      <c r="H662" s="175">
        <v>835</v>
      </c>
      <c r="I662" s="176">
        <v>717913</v>
      </c>
      <c r="J662" s="177">
        <v>15718473</v>
      </c>
    </row>
    <row r="663" spans="1:10" x14ac:dyDescent="0.2">
      <c r="A663" s="289"/>
      <c r="B663" s="284"/>
      <c r="C663" s="284"/>
      <c r="D663" s="183" t="s">
        <v>109</v>
      </c>
      <c r="E663" s="175">
        <v>23</v>
      </c>
      <c r="F663" s="176">
        <v>12258</v>
      </c>
      <c r="G663" s="176">
        <v>281933</v>
      </c>
      <c r="H663" s="175">
        <v>835</v>
      </c>
      <c r="I663" s="176">
        <v>19200</v>
      </c>
      <c r="J663" s="177">
        <v>262733</v>
      </c>
    </row>
    <row r="664" spans="1:10" x14ac:dyDescent="0.2">
      <c r="A664" s="289"/>
      <c r="B664" s="284"/>
      <c r="C664" s="284"/>
      <c r="D664" s="183" t="s">
        <v>103</v>
      </c>
      <c r="E664" s="175">
        <v>157</v>
      </c>
      <c r="F664" s="176">
        <v>8603</v>
      </c>
      <c r="G664" s="176">
        <v>1350655</v>
      </c>
      <c r="H664" s="175">
        <v>835</v>
      </c>
      <c r="I664" s="176">
        <v>131061</v>
      </c>
      <c r="J664" s="177">
        <v>1219594</v>
      </c>
    </row>
    <row r="665" spans="1:10" x14ac:dyDescent="0.2">
      <c r="A665" s="289"/>
      <c r="B665" s="284"/>
      <c r="C665" s="284"/>
      <c r="D665" s="183" t="s">
        <v>118</v>
      </c>
      <c r="E665" s="175">
        <v>48</v>
      </c>
      <c r="F665" s="176">
        <v>3577</v>
      </c>
      <c r="G665" s="176">
        <v>171687</v>
      </c>
      <c r="H665" s="175">
        <v>835</v>
      </c>
      <c r="I665" s="176">
        <v>40070</v>
      </c>
      <c r="J665" s="177">
        <v>131617</v>
      </c>
    </row>
    <row r="666" spans="1:10" x14ac:dyDescent="0.2">
      <c r="A666" s="289"/>
      <c r="B666" s="284"/>
      <c r="C666" s="284"/>
      <c r="D666" s="183" t="s">
        <v>110</v>
      </c>
      <c r="E666" s="175">
        <v>114</v>
      </c>
      <c r="F666" s="176">
        <v>2207</v>
      </c>
      <c r="G666" s="176">
        <v>251571</v>
      </c>
      <c r="H666" s="175">
        <v>835</v>
      </c>
      <c r="I666" s="176">
        <v>95165</v>
      </c>
      <c r="J666" s="177">
        <v>156406</v>
      </c>
    </row>
    <row r="667" spans="1:10" x14ac:dyDescent="0.2">
      <c r="A667" s="289"/>
      <c r="B667" s="284"/>
      <c r="C667" s="284"/>
      <c r="D667" s="183" t="s">
        <v>105</v>
      </c>
      <c r="E667" s="175">
        <v>992</v>
      </c>
      <c r="F667" s="176">
        <v>34355</v>
      </c>
      <c r="G667" s="176">
        <v>34079753</v>
      </c>
      <c r="H667" s="175">
        <v>835</v>
      </c>
      <c r="I667" s="176">
        <v>828104</v>
      </c>
      <c r="J667" s="177">
        <v>33251648</v>
      </c>
    </row>
    <row r="668" spans="1:10" x14ac:dyDescent="0.2">
      <c r="A668" s="289"/>
      <c r="B668" s="284"/>
      <c r="C668" s="284"/>
      <c r="D668" s="183" t="s">
        <v>234</v>
      </c>
      <c r="E668" s="175">
        <v>28</v>
      </c>
      <c r="F668" s="176">
        <v>25886</v>
      </c>
      <c r="G668" s="176">
        <v>724808</v>
      </c>
      <c r="H668" s="175">
        <v>835</v>
      </c>
      <c r="I668" s="176">
        <v>23374</v>
      </c>
      <c r="J668" s="177">
        <v>701434</v>
      </c>
    </row>
    <row r="669" spans="1:10" x14ac:dyDescent="0.2">
      <c r="A669" s="289"/>
      <c r="B669" s="284"/>
      <c r="C669" s="284"/>
      <c r="D669" s="183" t="s">
        <v>107</v>
      </c>
      <c r="E669" s="175">
        <v>361</v>
      </c>
      <c r="F669" s="176">
        <v>4885</v>
      </c>
      <c r="G669" s="176">
        <v>1763494</v>
      </c>
      <c r="H669" s="175">
        <v>835</v>
      </c>
      <c r="I669" s="176">
        <v>301357</v>
      </c>
      <c r="J669" s="177">
        <v>1462137</v>
      </c>
    </row>
    <row r="670" spans="1:10" x14ac:dyDescent="0.2">
      <c r="A670" s="290"/>
      <c r="B670" s="285"/>
      <c r="C670" s="285"/>
      <c r="D670" s="183" t="s">
        <v>235</v>
      </c>
      <c r="E670" s="175">
        <v>677</v>
      </c>
      <c r="F670" s="176">
        <v>6642</v>
      </c>
      <c r="G670" s="176">
        <v>4496327</v>
      </c>
      <c r="H670" s="175">
        <v>835</v>
      </c>
      <c r="I670" s="176">
        <v>565148</v>
      </c>
      <c r="J670" s="177">
        <v>3931179</v>
      </c>
    </row>
    <row r="671" spans="1:10" ht="15.75" customHeight="1" x14ac:dyDescent="0.2">
      <c r="A671" s="288" t="s">
        <v>61</v>
      </c>
      <c r="B671" s="291" t="s">
        <v>64</v>
      </c>
      <c r="C671" s="292"/>
      <c r="D671" s="293"/>
      <c r="E671" s="176">
        <v>22540</v>
      </c>
      <c r="F671" s="176"/>
      <c r="G671" s="176">
        <v>281226139</v>
      </c>
      <c r="H671" s="176"/>
      <c r="I671" s="176">
        <v>32111152</v>
      </c>
      <c r="J671" s="177">
        <v>249114987</v>
      </c>
    </row>
    <row r="672" spans="1:10" x14ac:dyDescent="0.2">
      <c r="A672" s="289"/>
      <c r="B672" s="183" t="s">
        <v>79</v>
      </c>
      <c r="C672" s="183" t="s">
        <v>80</v>
      </c>
      <c r="D672" s="183" t="s">
        <v>81</v>
      </c>
      <c r="E672" s="294">
        <v>71</v>
      </c>
      <c r="F672" s="281">
        <v>27078</v>
      </c>
      <c r="G672" s="281">
        <v>1922557</v>
      </c>
      <c r="H672" s="294">
        <v>0</v>
      </c>
      <c r="I672" s="294">
        <v>0</v>
      </c>
      <c r="J672" s="286">
        <v>1922557</v>
      </c>
    </row>
    <row r="673" spans="1:10" x14ac:dyDescent="0.2">
      <c r="A673" s="289"/>
      <c r="B673" s="283" t="s">
        <v>82</v>
      </c>
      <c r="C673" s="283" t="s">
        <v>83</v>
      </c>
      <c r="D673" s="183" t="s">
        <v>119</v>
      </c>
      <c r="E673" s="295"/>
      <c r="F673" s="282"/>
      <c r="G673" s="282"/>
      <c r="H673" s="295"/>
      <c r="I673" s="295"/>
      <c r="J673" s="287"/>
    </row>
    <row r="674" spans="1:10" x14ac:dyDescent="0.2">
      <c r="A674" s="289"/>
      <c r="B674" s="284"/>
      <c r="C674" s="284"/>
      <c r="D674" s="183" t="s">
        <v>85</v>
      </c>
      <c r="E674" s="175">
        <v>394</v>
      </c>
      <c r="F674" s="176">
        <v>14471</v>
      </c>
      <c r="G674" s="176">
        <v>5701389</v>
      </c>
      <c r="H674" s="175">
        <v>0</v>
      </c>
      <c r="I674" s="175">
        <v>0</v>
      </c>
      <c r="J674" s="177">
        <v>5701389</v>
      </c>
    </row>
    <row r="675" spans="1:10" x14ac:dyDescent="0.2">
      <c r="A675" s="289"/>
      <c r="B675" s="284"/>
      <c r="C675" s="284"/>
      <c r="D675" s="183" t="s">
        <v>120</v>
      </c>
      <c r="E675" s="175">
        <v>16</v>
      </c>
      <c r="F675" s="176">
        <v>20191</v>
      </c>
      <c r="G675" s="176">
        <v>323061</v>
      </c>
      <c r="H675" s="175">
        <v>0</v>
      </c>
      <c r="I675" s="175">
        <v>0</v>
      </c>
      <c r="J675" s="177">
        <v>323061</v>
      </c>
    </row>
    <row r="676" spans="1:10" x14ac:dyDescent="0.2">
      <c r="A676" s="289"/>
      <c r="B676" s="284"/>
      <c r="C676" s="284"/>
      <c r="D676" s="183" t="s">
        <v>86</v>
      </c>
      <c r="E676" s="176">
        <v>2352</v>
      </c>
      <c r="F676" s="176">
        <v>6948</v>
      </c>
      <c r="G676" s="176">
        <v>16341287</v>
      </c>
      <c r="H676" s="175">
        <v>0</v>
      </c>
      <c r="I676" s="175">
        <v>0</v>
      </c>
      <c r="J676" s="177">
        <v>16341287</v>
      </c>
    </row>
    <row r="677" spans="1:10" x14ac:dyDescent="0.2">
      <c r="A677" s="289"/>
      <c r="B677" s="284"/>
      <c r="C677" s="285"/>
      <c r="D677" s="183" t="s">
        <v>100</v>
      </c>
      <c r="E677" s="175">
        <v>169</v>
      </c>
      <c r="F677" s="176">
        <v>10437</v>
      </c>
      <c r="G677" s="176">
        <v>1763805</v>
      </c>
      <c r="H677" s="175">
        <v>0</v>
      </c>
      <c r="I677" s="175">
        <v>0</v>
      </c>
      <c r="J677" s="177">
        <v>1763805</v>
      </c>
    </row>
    <row r="678" spans="1:10" x14ac:dyDescent="0.2">
      <c r="A678" s="289"/>
      <c r="B678" s="284"/>
      <c r="C678" s="283" t="s">
        <v>87</v>
      </c>
      <c r="D678" s="183" t="s">
        <v>88</v>
      </c>
      <c r="E678" s="175">
        <v>1</v>
      </c>
      <c r="F678" s="176">
        <v>28561</v>
      </c>
      <c r="G678" s="176">
        <v>28561</v>
      </c>
      <c r="H678" s="176">
        <v>2592</v>
      </c>
      <c r="I678" s="176">
        <v>2592</v>
      </c>
      <c r="J678" s="177">
        <v>25969</v>
      </c>
    </row>
    <row r="679" spans="1:10" x14ac:dyDescent="0.2">
      <c r="A679" s="289"/>
      <c r="B679" s="284"/>
      <c r="C679" s="284"/>
      <c r="D679" s="183" t="s">
        <v>89</v>
      </c>
      <c r="E679" s="175">
        <v>4</v>
      </c>
      <c r="F679" s="176">
        <v>15954</v>
      </c>
      <c r="G679" s="176">
        <v>63814</v>
      </c>
      <c r="H679" s="176">
        <v>2592</v>
      </c>
      <c r="I679" s="176">
        <v>10369</v>
      </c>
      <c r="J679" s="177">
        <v>53445</v>
      </c>
    </row>
    <row r="680" spans="1:10" x14ac:dyDescent="0.2">
      <c r="A680" s="289"/>
      <c r="B680" s="284"/>
      <c r="C680" s="285"/>
      <c r="D680" s="183" t="s">
        <v>90</v>
      </c>
      <c r="E680" s="175">
        <v>209</v>
      </c>
      <c r="F680" s="176">
        <v>8431</v>
      </c>
      <c r="G680" s="176">
        <v>1762062</v>
      </c>
      <c r="H680" s="176">
        <v>2592</v>
      </c>
      <c r="I680" s="176">
        <v>541785</v>
      </c>
      <c r="J680" s="177">
        <v>1220277</v>
      </c>
    </row>
    <row r="681" spans="1:10" x14ac:dyDescent="0.2">
      <c r="A681" s="289"/>
      <c r="B681" s="284"/>
      <c r="C681" s="283" t="s">
        <v>92</v>
      </c>
      <c r="D681" s="183" t="s">
        <v>88</v>
      </c>
      <c r="E681" s="175">
        <v>708</v>
      </c>
      <c r="F681" s="176">
        <v>27913</v>
      </c>
      <c r="G681" s="176">
        <v>19762435</v>
      </c>
      <c r="H681" s="176">
        <v>1944</v>
      </c>
      <c r="I681" s="176">
        <v>1376325</v>
      </c>
      <c r="J681" s="177">
        <v>18386110</v>
      </c>
    </row>
    <row r="682" spans="1:10" x14ac:dyDescent="0.2">
      <c r="A682" s="289"/>
      <c r="B682" s="284"/>
      <c r="C682" s="284"/>
      <c r="D682" s="183" t="s">
        <v>89</v>
      </c>
      <c r="E682" s="176">
        <v>2655</v>
      </c>
      <c r="F682" s="176">
        <v>15305</v>
      </c>
      <c r="G682" s="176">
        <v>40635609</v>
      </c>
      <c r="H682" s="176">
        <v>1944</v>
      </c>
      <c r="I682" s="176">
        <v>5161217</v>
      </c>
      <c r="J682" s="177">
        <v>35474391</v>
      </c>
    </row>
    <row r="683" spans="1:10" x14ac:dyDescent="0.2">
      <c r="A683" s="289"/>
      <c r="B683" s="284"/>
      <c r="C683" s="284"/>
      <c r="D683" s="183" t="s">
        <v>94</v>
      </c>
      <c r="E683" s="175">
        <v>68</v>
      </c>
      <c r="F683" s="176">
        <v>21026</v>
      </c>
      <c r="G683" s="176">
        <v>1429774</v>
      </c>
      <c r="H683" s="176">
        <v>1944</v>
      </c>
      <c r="I683" s="176">
        <v>132189</v>
      </c>
      <c r="J683" s="177">
        <v>1297585</v>
      </c>
    </row>
    <row r="684" spans="1:10" x14ac:dyDescent="0.2">
      <c r="A684" s="289"/>
      <c r="B684" s="284"/>
      <c r="C684" s="284"/>
      <c r="D684" s="183" t="s">
        <v>90</v>
      </c>
      <c r="E684" s="176">
        <v>8982</v>
      </c>
      <c r="F684" s="176">
        <v>7783</v>
      </c>
      <c r="G684" s="176">
        <v>69903391</v>
      </c>
      <c r="H684" s="176">
        <v>1944</v>
      </c>
      <c r="I684" s="176">
        <v>17460661</v>
      </c>
      <c r="J684" s="177">
        <v>52442730</v>
      </c>
    </row>
    <row r="685" spans="1:10" x14ac:dyDescent="0.2">
      <c r="A685" s="289"/>
      <c r="B685" s="285"/>
      <c r="C685" s="285"/>
      <c r="D685" s="183" t="s">
        <v>106</v>
      </c>
      <c r="E685" s="176">
        <v>1708</v>
      </c>
      <c r="F685" s="176">
        <v>11271</v>
      </c>
      <c r="G685" s="176">
        <v>19251718</v>
      </c>
      <c r="H685" s="176">
        <v>1944</v>
      </c>
      <c r="I685" s="176">
        <v>3320286</v>
      </c>
      <c r="J685" s="177">
        <v>15931432</v>
      </c>
    </row>
    <row r="686" spans="1:10" x14ac:dyDescent="0.2">
      <c r="A686" s="289"/>
      <c r="B686" s="283" t="s">
        <v>98</v>
      </c>
      <c r="C686" s="283" t="s">
        <v>83</v>
      </c>
      <c r="D686" s="183" t="s">
        <v>113</v>
      </c>
      <c r="E686" s="175">
        <v>1</v>
      </c>
      <c r="F686" s="176">
        <v>18277</v>
      </c>
      <c r="G686" s="176">
        <v>18277</v>
      </c>
      <c r="H686" s="175">
        <v>0</v>
      </c>
      <c r="I686" s="175">
        <v>0</v>
      </c>
      <c r="J686" s="177">
        <v>18277</v>
      </c>
    </row>
    <row r="687" spans="1:10" x14ac:dyDescent="0.2">
      <c r="A687" s="289"/>
      <c r="B687" s="284"/>
      <c r="C687" s="284"/>
      <c r="D687" s="183" t="s">
        <v>112</v>
      </c>
      <c r="E687" s="175">
        <v>4</v>
      </c>
      <c r="F687" s="176">
        <v>7768</v>
      </c>
      <c r="G687" s="176">
        <v>31072</v>
      </c>
      <c r="H687" s="175">
        <v>0</v>
      </c>
      <c r="I687" s="175">
        <v>0</v>
      </c>
      <c r="J687" s="177">
        <v>31072</v>
      </c>
    </row>
    <row r="688" spans="1:10" x14ac:dyDescent="0.2">
      <c r="A688" s="289"/>
      <c r="B688" s="284"/>
      <c r="C688" s="284"/>
      <c r="D688" s="183" t="s">
        <v>124</v>
      </c>
      <c r="E688" s="175">
        <v>1</v>
      </c>
      <c r="F688" s="176">
        <v>5027</v>
      </c>
      <c r="G688" s="176">
        <v>5027</v>
      </c>
      <c r="H688" s="175">
        <v>0</v>
      </c>
      <c r="I688" s="175">
        <v>0</v>
      </c>
      <c r="J688" s="177">
        <v>5027</v>
      </c>
    </row>
    <row r="689" spans="1:10" x14ac:dyDescent="0.2">
      <c r="A689" s="289"/>
      <c r="B689" s="284"/>
      <c r="C689" s="284"/>
      <c r="D689" s="183" t="s">
        <v>122</v>
      </c>
      <c r="E689" s="175">
        <v>3</v>
      </c>
      <c r="F689" s="176">
        <v>2742</v>
      </c>
      <c r="G689" s="176">
        <v>8226</v>
      </c>
      <c r="H689" s="175">
        <v>0</v>
      </c>
      <c r="I689" s="175">
        <v>0</v>
      </c>
      <c r="J689" s="177">
        <v>8226</v>
      </c>
    </row>
    <row r="690" spans="1:10" x14ac:dyDescent="0.2">
      <c r="A690" s="289"/>
      <c r="B690" s="284"/>
      <c r="C690" s="284"/>
      <c r="D690" s="183" t="s">
        <v>99</v>
      </c>
      <c r="E690" s="175">
        <v>200</v>
      </c>
      <c r="F690" s="176">
        <v>33520</v>
      </c>
      <c r="G690" s="176">
        <v>6703961</v>
      </c>
      <c r="H690" s="175">
        <v>0</v>
      </c>
      <c r="I690" s="175">
        <v>0</v>
      </c>
      <c r="J690" s="177">
        <v>6703961</v>
      </c>
    </row>
    <row r="691" spans="1:10" x14ac:dyDescent="0.2">
      <c r="A691" s="289"/>
      <c r="B691" s="284"/>
      <c r="C691" s="284"/>
      <c r="D691" s="183" t="s">
        <v>101</v>
      </c>
      <c r="E691" s="175">
        <v>4</v>
      </c>
      <c r="F691" s="176">
        <v>4050</v>
      </c>
      <c r="G691" s="176">
        <v>16201</v>
      </c>
      <c r="H691" s="175">
        <v>0</v>
      </c>
      <c r="I691" s="175">
        <v>0</v>
      </c>
      <c r="J691" s="177">
        <v>16201</v>
      </c>
    </row>
    <row r="692" spans="1:10" x14ac:dyDescent="0.2">
      <c r="A692" s="289"/>
      <c r="B692" s="284"/>
      <c r="C692" s="285"/>
      <c r="D692" s="183" t="s">
        <v>233</v>
      </c>
      <c r="E692" s="175">
        <v>81</v>
      </c>
      <c r="F692" s="176">
        <v>5807</v>
      </c>
      <c r="G692" s="176">
        <v>470348</v>
      </c>
      <c r="H692" s="175">
        <v>0</v>
      </c>
      <c r="I692" s="175">
        <v>0</v>
      </c>
      <c r="J692" s="177">
        <v>470348</v>
      </c>
    </row>
    <row r="693" spans="1:10" x14ac:dyDescent="0.2">
      <c r="A693" s="289"/>
      <c r="B693" s="284"/>
      <c r="C693" s="283" t="s">
        <v>87</v>
      </c>
      <c r="D693" s="183" t="s">
        <v>102</v>
      </c>
      <c r="E693" s="175">
        <v>5</v>
      </c>
      <c r="F693" s="176">
        <v>7134</v>
      </c>
      <c r="G693" s="176">
        <v>35671</v>
      </c>
      <c r="H693" s="176">
        <v>1483</v>
      </c>
      <c r="I693" s="176">
        <v>7415</v>
      </c>
      <c r="J693" s="177">
        <v>28256</v>
      </c>
    </row>
    <row r="694" spans="1:10" x14ac:dyDescent="0.2">
      <c r="A694" s="289"/>
      <c r="B694" s="284"/>
      <c r="C694" s="284"/>
      <c r="D694" s="183" t="s">
        <v>118</v>
      </c>
      <c r="E694" s="175">
        <v>3</v>
      </c>
      <c r="F694" s="176">
        <v>4225</v>
      </c>
      <c r="G694" s="176">
        <v>12675</v>
      </c>
      <c r="H694" s="176">
        <v>1483</v>
      </c>
      <c r="I694" s="176">
        <v>4449</v>
      </c>
      <c r="J694" s="177">
        <v>8226</v>
      </c>
    </row>
    <row r="695" spans="1:10" x14ac:dyDescent="0.2">
      <c r="A695" s="289"/>
      <c r="B695" s="284"/>
      <c r="C695" s="284"/>
      <c r="D695" s="183" t="s">
        <v>105</v>
      </c>
      <c r="E695" s="175">
        <v>3</v>
      </c>
      <c r="F695" s="176">
        <v>35003</v>
      </c>
      <c r="G695" s="176">
        <v>105009</v>
      </c>
      <c r="H695" s="176">
        <v>1483</v>
      </c>
      <c r="I695" s="176">
        <v>4449</v>
      </c>
      <c r="J695" s="177">
        <v>100559</v>
      </c>
    </row>
    <row r="696" spans="1:10" x14ac:dyDescent="0.2">
      <c r="A696" s="289"/>
      <c r="B696" s="284"/>
      <c r="C696" s="285"/>
      <c r="D696" s="183" t="s">
        <v>235</v>
      </c>
      <c r="E696" s="175">
        <v>1</v>
      </c>
      <c r="F696" s="176">
        <v>7290</v>
      </c>
      <c r="G696" s="176">
        <v>7290</v>
      </c>
      <c r="H696" s="176">
        <v>1483</v>
      </c>
      <c r="I696" s="176">
        <v>1483</v>
      </c>
      <c r="J696" s="177">
        <v>5807</v>
      </c>
    </row>
    <row r="697" spans="1:10" x14ac:dyDescent="0.2">
      <c r="A697" s="289"/>
      <c r="B697" s="284"/>
      <c r="C697" s="283" t="s">
        <v>92</v>
      </c>
      <c r="D697" s="183" t="s">
        <v>102</v>
      </c>
      <c r="E697" s="175">
        <v>288</v>
      </c>
      <c r="F697" s="176">
        <v>6486</v>
      </c>
      <c r="G697" s="176">
        <v>1867965</v>
      </c>
      <c r="H697" s="175">
        <v>835</v>
      </c>
      <c r="I697" s="176">
        <v>240417</v>
      </c>
      <c r="J697" s="177">
        <v>1627548</v>
      </c>
    </row>
    <row r="698" spans="1:10" x14ac:dyDescent="0.2">
      <c r="A698" s="289"/>
      <c r="B698" s="284"/>
      <c r="C698" s="284"/>
      <c r="D698" s="183" t="s">
        <v>114</v>
      </c>
      <c r="E698" s="175">
        <v>3</v>
      </c>
      <c r="F698" s="176">
        <v>31449</v>
      </c>
      <c r="G698" s="176">
        <v>94348</v>
      </c>
      <c r="H698" s="175">
        <v>835</v>
      </c>
      <c r="I698" s="176">
        <v>2504</v>
      </c>
      <c r="J698" s="177">
        <v>91843</v>
      </c>
    </row>
    <row r="699" spans="1:10" x14ac:dyDescent="0.2">
      <c r="A699" s="289"/>
      <c r="B699" s="284"/>
      <c r="C699" s="284"/>
      <c r="D699" s="183" t="s">
        <v>108</v>
      </c>
      <c r="E699" s="175">
        <v>415</v>
      </c>
      <c r="F699" s="176">
        <v>19112</v>
      </c>
      <c r="G699" s="176">
        <v>7931512</v>
      </c>
      <c r="H699" s="175">
        <v>835</v>
      </c>
      <c r="I699" s="176">
        <v>346435</v>
      </c>
      <c r="J699" s="177">
        <v>7585077</v>
      </c>
    </row>
    <row r="700" spans="1:10" x14ac:dyDescent="0.2">
      <c r="A700" s="289"/>
      <c r="B700" s="284"/>
      <c r="C700" s="284"/>
      <c r="D700" s="183" t="s">
        <v>109</v>
      </c>
      <c r="E700" s="175">
        <v>13</v>
      </c>
      <c r="F700" s="176">
        <v>12258</v>
      </c>
      <c r="G700" s="176">
        <v>159354</v>
      </c>
      <c r="H700" s="175">
        <v>835</v>
      </c>
      <c r="I700" s="176">
        <v>10852</v>
      </c>
      <c r="J700" s="177">
        <v>148501</v>
      </c>
    </row>
    <row r="701" spans="1:10" x14ac:dyDescent="0.2">
      <c r="A701" s="289"/>
      <c r="B701" s="284"/>
      <c r="C701" s="284"/>
      <c r="D701" s="183" t="s">
        <v>103</v>
      </c>
      <c r="E701" s="175">
        <v>217</v>
      </c>
      <c r="F701" s="176">
        <v>8603</v>
      </c>
      <c r="G701" s="176">
        <v>1866829</v>
      </c>
      <c r="H701" s="175">
        <v>835</v>
      </c>
      <c r="I701" s="176">
        <v>181148</v>
      </c>
      <c r="J701" s="177">
        <v>1685681</v>
      </c>
    </row>
    <row r="702" spans="1:10" x14ac:dyDescent="0.2">
      <c r="A702" s="289"/>
      <c r="B702" s="284"/>
      <c r="C702" s="284"/>
      <c r="D702" s="183" t="s">
        <v>104</v>
      </c>
      <c r="E702" s="175">
        <v>192</v>
      </c>
      <c r="F702" s="176">
        <v>5862</v>
      </c>
      <c r="G702" s="176">
        <v>1125472</v>
      </c>
      <c r="H702" s="175">
        <v>835</v>
      </c>
      <c r="I702" s="176">
        <v>160278</v>
      </c>
      <c r="J702" s="177">
        <v>965194</v>
      </c>
    </row>
    <row r="703" spans="1:10" x14ac:dyDescent="0.2">
      <c r="A703" s="289"/>
      <c r="B703" s="284"/>
      <c r="C703" s="284"/>
      <c r="D703" s="183" t="s">
        <v>118</v>
      </c>
      <c r="E703" s="175">
        <v>266</v>
      </c>
      <c r="F703" s="176">
        <v>3577</v>
      </c>
      <c r="G703" s="176">
        <v>951432</v>
      </c>
      <c r="H703" s="175">
        <v>835</v>
      </c>
      <c r="I703" s="176">
        <v>222052</v>
      </c>
      <c r="J703" s="177">
        <v>729380</v>
      </c>
    </row>
    <row r="704" spans="1:10" x14ac:dyDescent="0.2">
      <c r="A704" s="289"/>
      <c r="B704" s="284"/>
      <c r="C704" s="284"/>
      <c r="D704" s="183" t="s">
        <v>110</v>
      </c>
      <c r="E704" s="175">
        <v>178</v>
      </c>
      <c r="F704" s="176">
        <v>2207</v>
      </c>
      <c r="G704" s="176">
        <v>392804</v>
      </c>
      <c r="H704" s="175">
        <v>835</v>
      </c>
      <c r="I704" s="176">
        <v>148591</v>
      </c>
      <c r="J704" s="177">
        <v>244213</v>
      </c>
    </row>
    <row r="705" spans="1:10" x14ac:dyDescent="0.2">
      <c r="A705" s="289"/>
      <c r="B705" s="284"/>
      <c r="C705" s="284"/>
      <c r="D705" s="183" t="s">
        <v>105</v>
      </c>
      <c r="E705" s="176">
        <v>2106</v>
      </c>
      <c r="F705" s="176">
        <v>34355</v>
      </c>
      <c r="G705" s="176">
        <v>72350765</v>
      </c>
      <c r="H705" s="175">
        <v>835</v>
      </c>
      <c r="I705" s="176">
        <v>1758052</v>
      </c>
      <c r="J705" s="177">
        <v>70592713</v>
      </c>
    </row>
    <row r="706" spans="1:10" x14ac:dyDescent="0.2">
      <c r="A706" s="289"/>
      <c r="B706" s="284"/>
      <c r="C706" s="284"/>
      <c r="D706" s="183" t="s">
        <v>234</v>
      </c>
      <c r="E706" s="175">
        <v>64</v>
      </c>
      <c r="F706" s="176">
        <v>25886</v>
      </c>
      <c r="G706" s="176">
        <v>1656703</v>
      </c>
      <c r="H706" s="175">
        <v>835</v>
      </c>
      <c r="I706" s="176">
        <v>53426</v>
      </c>
      <c r="J706" s="177">
        <v>1603277</v>
      </c>
    </row>
    <row r="707" spans="1:10" x14ac:dyDescent="0.2">
      <c r="A707" s="289"/>
      <c r="B707" s="284"/>
      <c r="C707" s="284"/>
      <c r="D707" s="183" t="s">
        <v>107</v>
      </c>
      <c r="E707" s="175">
        <v>652</v>
      </c>
      <c r="F707" s="176">
        <v>4885</v>
      </c>
      <c r="G707" s="176">
        <v>3185036</v>
      </c>
      <c r="H707" s="175">
        <v>835</v>
      </c>
      <c r="I707" s="176">
        <v>544278</v>
      </c>
      <c r="J707" s="177">
        <v>2640757</v>
      </c>
    </row>
    <row r="708" spans="1:10" x14ac:dyDescent="0.2">
      <c r="A708" s="290"/>
      <c r="B708" s="285"/>
      <c r="C708" s="285"/>
      <c r="D708" s="183" t="s">
        <v>235</v>
      </c>
      <c r="E708" s="175">
        <v>503</v>
      </c>
      <c r="F708" s="176">
        <v>6642</v>
      </c>
      <c r="G708" s="176">
        <v>3340698</v>
      </c>
      <c r="H708" s="175">
        <v>835</v>
      </c>
      <c r="I708" s="176">
        <v>419896</v>
      </c>
      <c r="J708" s="177">
        <v>2920802</v>
      </c>
    </row>
    <row r="709" spans="1:10" ht="15.75" customHeight="1" x14ac:dyDescent="0.2">
      <c r="A709" s="288" t="s">
        <v>62</v>
      </c>
      <c r="B709" s="291" t="s">
        <v>64</v>
      </c>
      <c r="C709" s="292"/>
      <c r="D709" s="293"/>
      <c r="E709" s="176">
        <v>1928</v>
      </c>
      <c r="F709" s="176"/>
      <c r="G709" s="176">
        <v>23482379</v>
      </c>
      <c r="H709" s="176"/>
      <c r="I709" s="176">
        <v>3084456</v>
      </c>
      <c r="J709" s="177">
        <v>20397923</v>
      </c>
    </row>
    <row r="710" spans="1:10" x14ac:dyDescent="0.2">
      <c r="A710" s="289"/>
      <c r="B710" s="183" t="s">
        <v>79</v>
      </c>
      <c r="C710" s="183" t="s">
        <v>80</v>
      </c>
      <c r="D710" s="183" t="s">
        <v>81</v>
      </c>
      <c r="E710" s="294">
        <v>26</v>
      </c>
      <c r="F710" s="281">
        <v>6948</v>
      </c>
      <c r="G710" s="281">
        <v>180643</v>
      </c>
      <c r="H710" s="294">
        <v>0</v>
      </c>
      <c r="I710" s="294">
        <v>0</v>
      </c>
      <c r="J710" s="286">
        <v>180643</v>
      </c>
    </row>
    <row r="711" spans="1:10" x14ac:dyDescent="0.2">
      <c r="A711" s="289"/>
      <c r="B711" s="283" t="s">
        <v>82</v>
      </c>
      <c r="C711" s="183" t="s">
        <v>83</v>
      </c>
      <c r="D711" s="183" t="s">
        <v>86</v>
      </c>
      <c r="E711" s="295"/>
      <c r="F711" s="282"/>
      <c r="G711" s="282"/>
      <c r="H711" s="295"/>
      <c r="I711" s="295"/>
      <c r="J711" s="287"/>
    </row>
    <row r="712" spans="1:10" x14ac:dyDescent="0.2">
      <c r="A712" s="289"/>
      <c r="B712" s="284"/>
      <c r="C712" s="183" t="s">
        <v>87</v>
      </c>
      <c r="D712" s="183" t="s">
        <v>90</v>
      </c>
      <c r="E712" s="175">
        <v>36</v>
      </c>
      <c r="F712" s="176">
        <v>8431</v>
      </c>
      <c r="G712" s="176">
        <v>303513</v>
      </c>
      <c r="H712" s="176">
        <v>2592</v>
      </c>
      <c r="I712" s="176">
        <v>93322</v>
      </c>
      <c r="J712" s="177">
        <v>210191</v>
      </c>
    </row>
    <row r="713" spans="1:10" x14ac:dyDescent="0.2">
      <c r="A713" s="289"/>
      <c r="B713" s="284"/>
      <c r="C713" s="283" t="s">
        <v>92</v>
      </c>
      <c r="D713" s="183" t="s">
        <v>88</v>
      </c>
      <c r="E713" s="175">
        <v>38</v>
      </c>
      <c r="F713" s="176">
        <v>27913</v>
      </c>
      <c r="G713" s="176">
        <v>1060696</v>
      </c>
      <c r="H713" s="176">
        <v>1944</v>
      </c>
      <c r="I713" s="176">
        <v>73871</v>
      </c>
      <c r="J713" s="177">
        <v>986825</v>
      </c>
    </row>
    <row r="714" spans="1:10" x14ac:dyDescent="0.2">
      <c r="A714" s="289"/>
      <c r="B714" s="284"/>
      <c r="C714" s="284"/>
      <c r="D714" s="183" t="s">
        <v>90</v>
      </c>
      <c r="E714" s="176">
        <v>1231</v>
      </c>
      <c r="F714" s="176">
        <v>7783</v>
      </c>
      <c r="G714" s="176">
        <v>9580391</v>
      </c>
      <c r="H714" s="176">
        <v>1944</v>
      </c>
      <c r="I714" s="176">
        <v>2393016</v>
      </c>
      <c r="J714" s="177">
        <v>7187375</v>
      </c>
    </row>
    <row r="715" spans="1:10" x14ac:dyDescent="0.2">
      <c r="A715" s="289"/>
      <c r="B715" s="285"/>
      <c r="C715" s="285"/>
      <c r="D715" s="183" t="s">
        <v>106</v>
      </c>
      <c r="E715" s="175">
        <v>16</v>
      </c>
      <c r="F715" s="176">
        <v>11271</v>
      </c>
      <c r="G715" s="176">
        <v>180344</v>
      </c>
      <c r="H715" s="176">
        <v>1944</v>
      </c>
      <c r="I715" s="176">
        <v>31103</v>
      </c>
      <c r="J715" s="177">
        <v>149241</v>
      </c>
    </row>
    <row r="716" spans="1:10" x14ac:dyDescent="0.2">
      <c r="A716" s="289"/>
      <c r="B716" s="283" t="s">
        <v>98</v>
      </c>
      <c r="C716" s="283" t="s">
        <v>83</v>
      </c>
      <c r="D716" s="183" t="s">
        <v>113</v>
      </c>
      <c r="E716" s="175">
        <v>9</v>
      </c>
      <c r="F716" s="176">
        <v>18277</v>
      </c>
      <c r="G716" s="176">
        <v>164496</v>
      </c>
      <c r="H716" s="175">
        <v>0</v>
      </c>
      <c r="I716" s="175">
        <v>0</v>
      </c>
      <c r="J716" s="177">
        <v>164496</v>
      </c>
    </row>
    <row r="717" spans="1:10" x14ac:dyDescent="0.2">
      <c r="A717" s="289"/>
      <c r="B717" s="284"/>
      <c r="C717" s="285"/>
      <c r="D717" s="183" t="s">
        <v>121</v>
      </c>
      <c r="E717" s="175">
        <v>3</v>
      </c>
      <c r="F717" s="176">
        <v>11423</v>
      </c>
      <c r="G717" s="176">
        <v>34270</v>
      </c>
      <c r="H717" s="175">
        <v>0</v>
      </c>
      <c r="I717" s="175">
        <v>0</v>
      </c>
      <c r="J717" s="177">
        <v>34270</v>
      </c>
    </row>
    <row r="718" spans="1:10" x14ac:dyDescent="0.2">
      <c r="A718" s="289"/>
      <c r="B718" s="284"/>
      <c r="C718" s="283" t="s">
        <v>87</v>
      </c>
      <c r="D718" s="183" t="s">
        <v>108</v>
      </c>
      <c r="E718" s="175">
        <v>2</v>
      </c>
      <c r="F718" s="176">
        <v>19760</v>
      </c>
      <c r="G718" s="176">
        <v>39521</v>
      </c>
      <c r="H718" s="176">
        <v>1483</v>
      </c>
      <c r="I718" s="176">
        <v>2966</v>
      </c>
      <c r="J718" s="177">
        <v>36555</v>
      </c>
    </row>
    <row r="719" spans="1:10" x14ac:dyDescent="0.2">
      <c r="A719" s="289"/>
      <c r="B719" s="284"/>
      <c r="C719" s="284"/>
      <c r="D719" s="183" t="s">
        <v>105</v>
      </c>
      <c r="E719" s="175">
        <v>25</v>
      </c>
      <c r="F719" s="176">
        <v>35003</v>
      </c>
      <c r="G719" s="176">
        <v>875072</v>
      </c>
      <c r="H719" s="176">
        <v>1483</v>
      </c>
      <c r="I719" s="176">
        <v>37077</v>
      </c>
      <c r="J719" s="177">
        <v>837995</v>
      </c>
    </row>
    <row r="720" spans="1:10" x14ac:dyDescent="0.2">
      <c r="A720" s="289"/>
      <c r="B720" s="284"/>
      <c r="C720" s="285"/>
      <c r="D720" s="183" t="s">
        <v>234</v>
      </c>
      <c r="E720" s="175">
        <v>1</v>
      </c>
      <c r="F720" s="176">
        <v>26534</v>
      </c>
      <c r="G720" s="176">
        <v>26534</v>
      </c>
      <c r="H720" s="176">
        <v>1483</v>
      </c>
      <c r="I720" s="176">
        <v>1483</v>
      </c>
      <c r="J720" s="177">
        <v>25051</v>
      </c>
    </row>
    <row r="721" spans="1:10" x14ac:dyDescent="0.2">
      <c r="A721" s="289"/>
      <c r="B721" s="284"/>
      <c r="C721" s="283" t="s">
        <v>92</v>
      </c>
      <c r="D721" s="183" t="s">
        <v>114</v>
      </c>
      <c r="E721" s="175">
        <v>5</v>
      </c>
      <c r="F721" s="176">
        <v>31449</v>
      </c>
      <c r="G721" s="176">
        <v>157246</v>
      </c>
      <c r="H721" s="175">
        <v>835</v>
      </c>
      <c r="I721" s="176">
        <v>4174</v>
      </c>
      <c r="J721" s="177">
        <v>153072</v>
      </c>
    </row>
    <row r="722" spans="1:10" x14ac:dyDescent="0.2">
      <c r="A722" s="289"/>
      <c r="B722" s="284"/>
      <c r="C722" s="284"/>
      <c r="D722" s="183" t="s">
        <v>108</v>
      </c>
      <c r="E722" s="175">
        <v>372</v>
      </c>
      <c r="F722" s="176">
        <v>19112</v>
      </c>
      <c r="G722" s="176">
        <v>7109693</v>
      </c>
      <c r="H722" s="175">
        <v>835</v>
      </c>
      <c r="I722" s="176">
        <v>310539</v>
      </c>
      <c r="J722" s="177">
        <v>6799154</v>
      </c>
    </row>
    <row r="723" spans="1:10" x14ac:dyDescent="0.2">
      <c r="A723" s="289"/>
      <c r="B723" s="284"/>
      <c r="C723" s="284"/>
      <c r="D723" s="183" t="s">
        <v>109</v>
      </c>
      <c r="E723" s="175">
        <v>79</v>
      </c>
      <c r="F723" s="176">
        <v>12258</v>
      </c>
      <c r="G723" s="176">
        <v>968380</v>
      </c>
      <c r="H723" s="175">
        <v>835</v>
      </c>
      <c r="I723" s="176">
        <v>65948</v>
      </c>
      <c r="J723" s="177">
        <v>902432</v>
      </c>
    </row>
    <row r="724" spans="1:10" x14ac:dyDescent="0.2">
      <c r="A724" s="289"/>
      <c r="B724" s="284"/>
      <c r="C724" s="284"/>
      <c r="D724" s="183" t="s">
        <v>105</v>
      </c>
      <c r="E724" s="175">
        <v>71</v>
      </c>
      <c r="F724" s="176">
        <v>34355</v>
      </c>
      <c r="G724" s="176">
        <v>2439176</v>
      </c>
      <c r="H724" s="175">
        <v>835</v>
      </c>
      <c r="I724" s="176">
        <v>59270</v>
      </c>
      <c r="J724" s="177">
        <v>2379906</v>
      </c>
    </row>
    <row r="725" spans="1:10" x14ac:dyDescent="0.2">
      <c r="A725" s="290"/>
      <c r="B725" s="285"/>
      <c r="C725" s="285"/>
      <c r="D725" s="183" t="s">
        <v>234</v>
      </c>
      <c r="E725" s="175">
        <v>14</v>
      </c>
      <c r="F725" s="176">
        <v>25886</v>
      </c>
      <c r="G725" s="176">
        <v>362404</v>
      </c>
      <c r="H725" s="175">
        <v>835</v>
      </c>
      <c r="I725" s="176">
        <v>11687</v>
      </c>
      <c r="J725" s="177">
        <v>350717</v>
      </c>
    </row>
    <row r="726" spans="1:10" ht="15.75" customHeight="1" x14ac:dyDescent="0.2">
      <c r="A726" s="288" t="s">
        <v>11</v>
      </c>
      <c r="B726" s="291" t="s">
        <v>64</v>
      </c>
      <c r="C726" s="292"/>
      <c r="D726" s="293"/>
      <c r="E726" s="175">
        <v>17</v>
      </c>
      <c r="F726" s="176"/>
      <c r="G726" s="176">
        <v>564587</v>
      </c>
      <c r="H726" s="176"/>
      <c r="I726" s="176">
        <v>22432</v>
      </c>
      <c r="J726" s="177">
        <v>542156</v>
      </c>
    </row>
    <row r="727" spans="1:10" x14ac:dyDescent="0.2">
      <c r="A727" s="289"/>
      <c r="B727" s="183" t="s">
        <v>79</v>
      </c>
      <c r="C727" s="183" t="s">
        <v>80</v>
      </c>
      <c r="D727" s="183" t="s">
        <v>81</v>
      </c>
      <c r="E727" s="294">
        <v>1</v>
      </c>
      <c r="F727" s="281">
        <v>8431</v>
      </c>
      <c r="G727" s="281">
        <v>8431</v>
      </c>
      <c r="H727" s="281">
        <v>2592</v>
      </c>
      <c r="I727" s="281">
        <v>2592</v>
      </c>
      <c r="J727" s="286">
        <v>5839</v>
      </c>
    </row>
    <row r="728" spans="1:10" x14ac:dyDescent="0.2">
      <c r="A728" s="289"/>
      <c r="B728" s="183" t="s">
        <v>82</v>
      </c>
      <c r="C728" s="183" t="s">
        <v>87</v>
      </c>
      <c r="D728" s="183" t="s">
        <v>90</v>
      </c>
      <c r="E728" s="295"/>
      <c r="F728" s="282"/>
      <c r="G728" s="282"/>
      <c r="H728" s="282"/>
      <c r="I728" s="282"/>
      <c r="J728" s="287"/>
    </row>
    <row r="729" spans="1:10" x14ac:dyDescent="0.2">
      <c r="A729" s="289"/>
      <c r="B729" s="283" t="s">
        <v>98</v>
      </c>
      <c r="C729" s="183" t="s">
        <v>87</v>
      </c>
      <c r="D729" s="183" t="s">
        <v>105</v>
      </c>
      <c r="E729" s="175">
        <v>10</v>
      </c>
      <c r="F729" s="176">
        <v>35003</v>
      </c>
      <c r="G729" s="176">
        <v>350029</v>
      </c>
      <c r="H729" s="176">
        <v>1483</v>
      </c>
      <c r="I729" s="176">
        <v>14831</v>
      </c>
      <c r="J729" s="177">
        <v>335198</v>
      </c>
    </row>
    <row r="730" spans="1:10" x14ac:dyDescent="0.2">
      <c r="A730" s="290"/>
      <c r="B730" s="285"/>
      <c r="C730" s="183" t="s">
        <v>92</v>
      </c>
      <c r="D730" s="183" t="s">
        <v>105</v>
      </c>
      <c r="E730" s="175">
        <v>6</v>
      </c>
      <c r="F730" s="176">
        <v>34355</v>
      </c>
      <c r="G730" s="176">
        <v>206128</v>
      </c>
      <c r="H730" s="175">
        <v>835</v>
      </c>
      <c r="I730" s="176">
        <v>5009</v>
      </c>
      <c r="J730" s="177">
        <v>201119</v>
      </c>
    </row>
    <row r="731" spans="1:10" ht="15.75" customHeight="1" x14ac:dyDescent="0.2">
      <c r="A731" s="288" t="s">
        <v>148</v>
      </c>
      <c r="B731" s="291" t="s">
        <v>64</v>
      </c>
      <c r="C731" s="292"/>
      <c r="D731" s="293"/>
      <c r="E731" s="176">
        <v>32619</v>
      </c>
      <c r="F731" s="176"/>
      <c r="G731" s="176">
        <v>434435305</v>
      </c>
      <c r="H731" s="176"/>
      <c r="I731" s="176">
        <v>64082145</v>
      </c>
      <c r="J731" s="177">
        <v>370353159</v>
      </c>
    </row>
    <row r="732" spans="1:10" x14ac:dyDescent="0.2">
      <c r="A732" s="289"/>
      <c r="B732" s="183" t="s">
        <v>79</v>
      </c>
      <c r="C732" s="183" t="s">
        <v>80</v>
      </c>
      <c r="D732" s="183" t="s">
        <v>81</v>
      </c>
      <c r="E732" s="294">
        <v>2</v>
      </c>
      <c r="F732" s="281">
        <v>27078</v>
      </c>
      <c r="G732" s="281">
        <v>54157</v>
      </c>
      <c r="H732" s="294">
        <v>0</v>
      </c>
      <c r="I732" s="294">
        <v>0</v>
      </c>
      <c r="J732" s="286">
        <v>54157</v>
      </c>
    </row>
    <row r="733" spans="1:10" x14ac:dyDescent="0.2">
      <c r="A733" s="289"/>
      <c r="B733" s="283" t="s">
        <v>82</v>
      </c>
      <c r="C733" s="283" t="s">
        <v>83</v>
      </c>
      <c r="D733" s="183" t="s">
        <v>119</v>
      </c>
      <c r="E733" s="295"/>
      <c r="F733" s="282"/>
      <c r="G733" s="282"/>
      <c r="H733" s="295"/>
      <c r="I733" s="295"/>
      <c r="J733" s="287"/>
    </row>
    <row r="734" spans="1:10" x14ac:dyDescent="0.2">
      <c r="A734" s="289"/>
      <c r="B734" s="284"/>
      <c r="C734" s="284"/>
      <c r="D734" s="183" t="s">
        <v>85</v>
      </c>
      <c r="E734" s="175">
        <v>1</v>
      </c>
      <c r="F734" s="176">
        <v>14471</v>
      </c>
      <c r="G734" s="176">
        <v>14471</v>
      </c>
      <c r="H734" s="175">
        <v>0</v>
      </c>
      <c r="I734" s="175">
        <v>0</v>
      </c>
      <c r="J734" s="177">
        <v>14471</v>
      </c>
    </row>
    <row r="735" spans="1:10" x14ac:dyDescent="0.2">
      <c r="A735" s="289"/>
      <c r="B735" s="284"/>
      <c r="C735" s="284"/>
      <c r="D735" s="183" t="s">
        <v>86</v>
      </c>
      <c r="E735" s="175">
        <v>788</v>
      </c>
      <c r="F735" s="176">
        <v>6948</v>
      </c>
      <c r="G735" s="176">
        <v>5474887</v>
      </c>
      <c r="H735" s="175">
        <v>0</v>
      </c>
      <c r="I735" s="175">
        <v>0</v>
      </c>
      <c r="J735" s="177">
        <v>5474887</v>
      </c>
    </row>
    <row r="736" spans="1:10" x14ac:dyDescent="0.2">
      <c r="A736" s="289"/>
      <c r="B736" s="284"/>
      <c r="C736" s="285"/>
      <c r="D736" s="183" t="s">
        <v>100</v>
      </c>
      <c r="E736" s="175">
        <v>5</v>
      </c>
      <c r="F736" s="176">
        <v>10437</v>
      </c>
      <c r="G736" s="176">
        <v>52184</v>
      </c>
      <c r="H736" s="175">
        <v>0</v>
      </c>
      <c r="I736" s="175">
        <v>0</v>
      </c>
      <c r="J736" s="177">
        <v>52184</v>
      </c>
    </row>
    <row r="737" spans="1:10" x14ac:dyDescent="0.2">
      <c r="A737" s="289"/>
      <c r="B737" s="284"/>
      <c r="C737" s="283" t="s">
        <v>87</v>
      </c>
      <c r="D737" s="183" t="s">
        <v>88</v>
      </c>
      <c r="E737" s="175">
        <v>4</v>
      </c>
      <c r="F737" s="176">
        <v>28561</v>
      </c>
      <c r="G737" s="176">
        <v>114245</v>
      </c>
      <c r="H737" s="176">
        <v>2592</v>
      </c>
      <c r="I737" s="176">
        <v>10369</v>
      </c>
      <c r="J737" s="177">
        <v>103876</v>
      </c>
    </row>
    <row r="738" spans="1:10" x14ac:dyDescent="0.2">
      <c r="A738" s="289"/>
      <c r="B738" s="284"/>
      <c r="C738" s="284"/>
      <c r="D738" s="183" t="s">
        <v>89</v>
      </c>
      <c r="E738" s="175">
        <v>4</v>
      </c>
      <c r="F738" s="176">
        <v>15954</v>
      </c>
      <c r="G738" s="176">
        <v>63814</v>
      </c>
      <c r="H738" s="176">
        <v>2592</v>
      </c>
      <c r="I738" s="176">
        <v>10369</v>
      </c>
      <c r="J738" s="177">
        <v>53445</v>
      </c>
    </row>
    <row r="739" spans="1:10" x14ac:dyDescent="0.2">
      <c r="A739" s="289"/>
      <c r="B739" s="284"/>
      <c r="C739" s="284"/>
      <c r="D739" s="183" t="s">
        <v>90</v>
      </c>
      <c r="E739" s="175">
        <v>233</v>
      </c>
      <c r="F739" s="176">
        <v>8431</v>
      </c>
      <c r="G739" s="176">
        <v>1964404</v>
      </c>
      <c r="H739" s="176">
        <v>2592</v>
      </c>
      <c r="I739" s="176">
        <v>603999</v>
      </c>
      <c r="J739" s="177">
        <v>1360405</v>
      </c>
    </row>
    <row r="740" spans="1:10" x14ac:dyDescent="0.2">
      <c r="A740" s="289"/>
      <c r="B740" s="284"/>
      <c r="C740" s="285"/>
      <c r="D740" s="183" t="s">
        <v>106</v>
      </c>
      <c r="E740" s="175">
        <v>3</v>
      </c>
      <c r="F740" s="176">
        <v>11920</v>
      </c>
      <c r="G740" s="176">
        <v>35759</v>
      </c>
      <c r="H740" s="176">
        <v>2592</v>
      </c>
      <c r="I740" s="176">
        <v>7777</v>
      </c>
      <c r="J740" s="177">
        <v>27983</v>
      </c>
    </row>
    <row r="741" spans="1:10" x14ac:dyDescent="0.2">
      <c r="A741" s="289"/>
      <c r="B741" s="284"/>
      <c r="C741" s="283" t="s">
        <v>92</v>
      </c>
      <c r="D741" s="183" t="s">
        <v>93</v>
      </c>
      <c r="E741" s="175">
        <v>4</v>
      </c>
      <c r="F741" s="176">
        <v>30848</v>
      </c>
      <c r="G741" s="176">
        <v>123393</v>
      </c>
      <c r="H741" s="176">
        <v>1944</v>
      </c>
      <c r="I741" s="176">
        <v>7776</v>
      </c>
      <c r="J741" s="177">
        <v>115617</v>
      </c>
    </row>
    <row r="742" spans="1:10" x14ac:dyDescent="0.2">
      <c r="A742" s="289"/>
      <c r="B742" s="284"/>
      <c r="C742" s="284"/>
      <c r="D742" s="183" t="s">
        <v>88</v>
      </c>
      <c r="E742" s="176">
        <v>1594</v>
      </c>
      <c r="F742" s="176">
        <v>27913</v>
      </c>
      <c r="G742" s="176">
        <v>44493391</v>
      </c>
      <c r="H742" s="176">
        <v>1944</v>
      </c>
      <c r="I742" s="176">
        <v>3098674</v>
      </c>
      <c r="J742" s="177">
        <v>41394717</v>
      </c>
    </row>
    <row r="743" spans="1:10" x14ac:dyDescent="0.2">
      <c r="A743" s="289"/>
      <c r="B743" s="284"/>
      <c r="C743" s="284"/>
      <c r="D743" s="183" t="s">
        <v>89</v>
      </c>
      <c r="E743" s="176">
        <v>3432</v>
      </c>
      <c r="F743" s="176">
        <v>15305</v>
      </c>
      <c r="G743" s="176">
        <v>52527838</v>
      </c>
      <c r="H743" s="176">
        <v>1944</v>
      </c>
      <c r="I743" s="176">
        <v>6671675</v>
      </c>
      <c r="J743" s="177">
        <v>45856162</v>
      </c>
    </row>
    <row r="744" spans="1:10" x14ac:dyDescent="0.2">
      <c r="A744" s="289"/>
      <c r="B744" s="284"/>
      <c r="C744" s="284"/>
      <c r="D744" s="183" t="s">
        <v>94</v>
      </c>
      <c r="E744" s="175">
        <v>50</v>
      </c>
      <c r="F744" s="176">
        <v>21026</v>
      </c>
      <c r="G744" s="176">
        <v>1051304</v>
      </c>
      <c r="H744" s="176">
        <v>1944</v>
      </c>
      <c r="I744" s="176">
        <v>97198</v>
      </c>
      <c r="J744" s="177">
        <v>954106</v>
      </c>
    </row>
    <row r="745" spans="1:10" x14ac:dyDescent="0.2">
      <c r="A745" s="289"/>
      <c r="B745" s="284"/>
      <c r="C745" s="284"/>
      <c r="D745" s="183" t="s">
        <v>90</v>
      </c>
      <c r="E745" s="176">
        <v>11304</v>
      </c>
      <c r="F745" s="176">
        <v>7783</v>
      </c>
      <c r="G745" s="176">
        <v>87974609</v>
      </c>
      <c r="H745" s="176">
        <v>1944</v>
      </c>
      <c r="I745" s="176">
        <v>21974539</v>
      </c>
      <c r="J745" s="177">
        <v>66000070</v>
      </c>
    </row>
    <row r="746" spans="1:10" x14ac:dyDescent="0.2">
      <c r="A746" s="289"/>
      <c r="B746" s="285"/>
      <c r="C746" s="285"/>
      <c r="D746" s="183" t="s">
        <v>106</v>
      </c>
      <c r="E746" s="176">
        <v>2160</v>
      </c>
      <c r="F746" s="176">
        <v>11271</v>
      </c>
      <c r="G746" s="176">
        <v>24346435</v>
      </c>
      <c r="H746" s="176">
        <v>1944</v>
      </c>
      <c r="I746" s="176">
        <v>4198957</v>
      </c>
      <c r="J746" s="177">
        <v>20147478</v>
      </c>
    </row>
    <row r="747" spans="1:10" ht="15.75" customHeight="1" x14ac:dyDescent="0.2">
      <c r="A747" s="289"/>
      <c r="B747" s="283" t="s">
        <v>111</v>
      </c>
      <c r="C747" s="283" t="s">
        <v>87</v>
      </c>
      <c r="D747" s="183" t="s">
        <v>115</v>
      </c>
      <c r="E747" s="175">
        <v>76</v>
      </c>
      <c r="F747" s="176">
        <v>12182</v>
      </c>
      <c r="G747" s="176">
        <v>925799</v>
      </c>
      <c r="H747" s="176">
        <v>5388</v>
      </c>
      <c r="I747" s="176">
        <v>409470</v>
      </c>
      <c r="J747" s="177">
        <v>516329</v>
      </c>
    </row>
    <row r="748" spans="1:10" x14ac:dyDescent="0.2">
      <c r="A748" s="289"/>
      <c r="B748" s="284"/>
      <c r="C748" s="285"/>
      <c r="D748" s="183" t="s">
        <v>129</v>
      </c>
      <c r="E748" s="175">
        <v>1</v>
      </c>
      <c r="F748" s="176">
        <v>9524</v>
      </c>
      <c r="G748" s="176">
        <v>9524</v>
      </c>
      <c r="H748" s="176">
        <v>2730</v>
      </c>
      <c r="I748" s="176">
        <v>2730</v>
      </c>
      <c r="J748" s="177">
        <v>6794</v>
      </c>
    </row>
    <row r="749" spans="1:10" x14ac:dyDescent="0.2">
      <c r="A749" s="289"/>
      <c r="B749" s="284"/>
      <c r="C749" s="283" t="s">
        <v>92</v>
      </c>
      <c r="D749" s="183" t="s">
        <v>125</v>
      </c>
      <c r="E749" s="175">
        <v>1</v>
      </c>
      <c r="F749" s="176">
        <v>18690</v>
      </c>
      <c r="G749" s="176">
        <v>18690</v>
      </c>
      <c r="H749" s="176">
        <v>11896</v>
      </c>
      <c r="I749" s="176">
        <v>11896</v>
      </c>
      <c r="J749" s="177">
        <v>6794</v>
      </c>
    </row>
    <row r="750" spans="1:10" x14ac:dyDescent="0.2">
      <c r="A750" s="289"/>
      <c r="B750" s="284"/>
      <c r="C750" s="284"/>
      <c r="D750" s="183" t="s">
        <v>115</v>
      </c>
      <c r="E750" s="176">
        <v>3433</v>
      </c>
      <c r="F750" s="176">
        <v>12182</v>
      </c>
      <c r="G750" s="176">
        <v>41819328</v>
      </c>
      <c r="H750" s="176">
        <v>5388</v>
      </c>
      <c r="I750" s="176">
        <v>18496212</v>
      </c>
      <c r="J750" s="177">
        <v>23323115</v>
      </c>
    </row>
    <row r="751" spans="1:10" x14ac:dyDescent="0.2">
      <c r="A751" s="289"/>
      <c r="B751" s="284"/>
      <c r="C751" s="284"/>
      <c r="D751" s="183" t="s">
        <v>116</v>
      </c>
      <c r="E751" s="175">
        <v>2</v>
      </c>
      <c r="F751" s="175">
        <v>0</v>
      </c>
      <c r="G751" s="175">
        <v>0</v>
      </c>
      <c r="H751" s="175">
        <v>0</v>
      </c>
      <c r="I751" s="175">
        <v>0</v>
      </c>
      <c r="J751" s="178">
        <v>0</v>
      </c>
    </row>
    <row r="752" spans="1:10" x14ac:dyDescent="0.2">
      <c r="A752" s="289"/>
      <c r="B752" s="284"/>
      <c r="C752" s="284"/>
      <c r="D752" s="183" t="s">
        <v>103</v>
      </c>
      <c r="E752" s="175">
        <v>11</v>
      </c>
      <c r="F752" s="176">
        <v>8603</v>
      </c>
      <c r="G752" s="176">
        <v>94632</v>
      </c>
      <c r="H752" s="176">
        <v>1809</v>
      </c>
      <c r="I752" s="176">
        <v>19900</v>
      </c>
      <c r="J752" s="177">
        <v>74732</v>
      </c>
    </row>
    <row r="753" spans="1:10" x14ac:dyDescent="0.2">
      <c r="A753" s="289"/>
      <c r="B753" s="285"/>
      <c r="C753" s="285"/>
      <c r="D753" s="183" t="s">
        <v>129</v>
      </c>
      <c r="E753" s="175">
        <v>4</v>
      </c>
      <c r="F753" s="176">
        <v>8875</v>
      </c>
      <c r="G753" s="176">
        <v>35501</v>
      </c>
      <c r="H753" s="176">
        <v>2082</v>
      </c>
      <c r="I753" s="176">
        <v>8326</v>
      </c>
      <c r="J753" s="177">
        <v>27175</v>
      </c>
    </row>
    <row r="754" spans="1:10" x14ac:dyDescent="0.2">
      <c r="A754" s="289"/>
      <c r="B754" s="283" t="s">
        <v>95</v>
      </c>
      <c r="C754" s="283" t="s">
        <v>83</v>
      </c>
      <c r="D754" s="183" t="s">
        <v>96</v>
      </c>
      <c r="E754" s="175">
        <v>17</v>
      </c>
      <c r="F754" s="176">
        <v>20593</v>
      </c>
      <c r="G754" s="176">
        <v>350082</v>
      </c>
      <c r="H754" s="176">
        <v>3416</v>
      </c>
      <c r="I754" s="176">
        <v>58073</v>
      </c>
      <c r="J754" s="177">
        <v>292009</v>
      </c>
    </row>
    <row r="755" spans="1:10" x14ac:dyDescent="0.2">
      <c r="A755" s="289"/>
      <c r="B755" s="285"/>
      <c r="C755" s="285"/>
      <c r="D755" s="183" t="s">
        <v>97</v>
      </c>
      <c r="E755" s="175">
        <v>202</v>
      </c>
      <c r="F755" s="176">
        <v>17736</v>
      </c>
      <c r="G755" s="176">
        <v>3582735</v>
      </c>
      <c r="H755" s="176">
        <v>3416</v>
      </c>
      <c r="I755" s="176">
        <v>690044</v>
      </c>
      <c r="J755" s="177">
        <v>2892692</v>
      </c>
    </row>
    <row r="756" spans="1:10" x14ac:dyDescent="0.2">
      <c r="A756" s="289"/>
      <c r="B756" s="283" t="s">
        <v>98</v>
      </c>
      <c r="C756" s="283" t="s">
        <v>83</v>
      </c>
      <c r="D756" s="183" t="s">
        <v>123</v>
      </c>
      <c r="E756" s="175">
        <v>1</v>
      </c>
      <c r="F756" s="176">
        <v>30614</v>
      </c>
      <c r="G756" s="176">
        <v>30614</v>
      </c>
      <c r="H756" s="175">
        <v>0</v>
      </c>
      <c r="I756" s="175">
        <v>0</v>
      </c>
      <c r="J756" s="177">
        <v>30614</v>
      </c>
    </row>
    <row r="757" spans="1:10" x14ac:dyDescent="0.2">
      <c r="A757" s="289"/>
      <c r="B757" s="284"/>
      <c r="C757" s="284"/>
      <c r="D757" s="183" t="s">
        <v>113</v>
      </c>
      <c r="E757" s="175">
        <v>21</v>
      </c>
      <c r="F757" s="176">
        <v>18277</v>
      </c>
      <c r="G757" s="176">
        <v>383823</v>
      </c>
      <c r="H757" s="175">
        <v>0</v>
      </c>
      <c r="I757" s="175">
        <v>0</v>
      </c>
      <c r="J757" s="177">
        <v>383823</v>
      </c>
    </row>
    <row r="758" spans="1:10" x14ac:dyDescent="0.2">
      <c r="A758" s="289"/>
      <c r="B758" s="284"/>
      <c r="C758" s="284"/>
      <c r="D758" s="183" t="s">
        <v>122</v>
      </c>
      <c r="E758" s="175">
        <v>2</v>
      </c>
      <c r="F758" s="176">
        <v>2742</v>
      </c>
      <c r="G758" s="176">
        <v>5484</v>
      </c>
      <c r="H758" s="175">
        <v>0</v>
      </c>
      <c r="I758" s="175">
        <v>0</v>
      </c>
      <c r="J758" s="177">
        <v>5484</v>
      </c>
    </row>
    <row r="759" spans="1:10" x14ac:dyDescent="0.2">
      <c r="A759" s="289"/>
      <c r="B759" s="284"/>
      <c r="C759" s="284"/>
      <c r="D759" s="183" t="s">
        <v>99</v>
      </c>
      <c r="E759" s="175">
        <v>59</v>
      </c>
      <c r="F759" s="176">
        <v>33520</v>
      </c>
      <c r="G759" s="176">
        <v>1977669</v>
      </c>
      <c r="H759" s="175">
        <v>0</v>
      </c>
      <c r="I759" s="175">
        <v>0</v>
      </c>
      <c r="J759" s="177">
        <v>1977669</v>
      </c>
    </row>
    <row r="760" spans="1:10" x14ac:dyDescent="0.2">
      <c r="A760" s="289"/>
      <c r="B760" s="284"/>
      <c r="C760" s="284"/>
      <c r="D760" s="183" t="s">
        <v>101</v>
      </c>
      <c r="E760" s="175">
        <v>2</v>
      </c>
      <c r="F760" s="176">
        <v>4050</v>
      </c>
      <c r="G760" s="176">
        <v>8100</v>
      </c>
      <c r="H760" s="175">
        <v>0</v>
      </c>
      <c r="I760" s="175">
        <v>0</v>
      </c>
      <c r="J760" s="177">
        <v>8100</v>
      </c>
    </row>
    <row r="761" spans="1:10" x14ac:dyDescent="0.2">
      <c r="A761" s="289"/>
      <c r="B761" s="284"/>
      <c r="C761" s="285"/>
      <c r="D761" s="183" t="s">
        <v>233</v>
      </c>
      <c r="E761" s="175">
        <v>5</v>
      </c>
      <c r="F761" s="176">
        <v>5807</v>
      </c>
      <c r="G761" s="176">
        <v>29034</v>
      </c>
      <c r="H761" s="175">
        <v>0</v>
      </c>
      <c r="I761" s="175">
        <v>0</v>
      </c>
      <c r="J761" s="177">
        <v>29034</v>
      </c>
    </row>
    <row r="762" spans="1:10" x14ac:dyDescent="0.2">
      <c r="A762" s="289"/>
      <c r="B762" s="284"/>
      <c r="C762" s="283" t="s">
        <v>87</v>
      </c>
      <c r="D762" s="183" t="s">
        <v>102</v>
      </c>
      <c r="E762" s="175">
        <v>5</v>
      </c>
      <c r="F762" s="176">
        <v>7134</v>
      </c>
      <c r="G762" s="176">
        <v>35671</v>
      </c>
      <c r="H762" s="176">
        <v>1483</v>
      </c>
      <c r="I762" s="176">
        <v>7415</v>
      </c>
      <c r="J762" s="177">
        <v>28256</v>
      </c>
    </row>
    <row r="763" spans="1:10" x14ac:dyDescent="0.2">
      <c r="A763" s="289"/>
      <c r="B763" s="284"/>
      <c r="C763" s="284"/>
      <c r="D763" s="183" t="s">
        <v>108</v>
      </c>
      <c r="E763" s="175">
        <v>8</v>
      </c>
      <c r="F763" s="176">
        <v>19760</v>
      </c>
      <c r="G763" s="176">
        <v>158083</v>
      </c>
      <c r="H763" s="176">
        <v>1483</v>
      </c>
      <c r="I763" s="176">
        <v>11865</v>
      </c>
      <c r="J763" s="177">
        <v>146218</v>
      </c>
    </row>
    <row r="764" spans="1:10" x14ac:dyDescent="0.2">
      <c r="A764" s="289"/>
      <c r="B764" s="284"/>
      <c r="C764" s="284"/>
      <c r="D764" s="183" t="s">
        <v>105</v>
      </c>
      <c r="E764" s="175">
        <v>1</v>
      </c>
      <c r="F764" s="176">
        <v>35003</v>
      </c>
      <c r="G764" s="176">
        <v>35003</v>
      </c>
      <c r="H764" s="176">
        <v>1483</v>
      </c>
      <c r="I764" s="176">
        <v>1483</v>
      </c>
      <c r="J764" s="177">
        <v>33520</v>
      </c>
    </row>
    <row r="765" spans="1:10" x14ac:dyDescent="0.2">
      <c r="A765" s="289"/>
      <c r="B765" s="284"/>
      <c r="C765" s="284"/>
      <c r="D765" s="183" t="s">
        <v>107</v>
      </c>
      <c r="E765" s="175">
        <v>5</v>
      </c>
      <c r="F765" s="176">
        <v>5533</v>
      </c>
      <c r="G765" s="176">
        <v>27667</v>
      </c>
      <c r="H765" s="176">
        <v>1483</v>
      </c>
      <c r="I765" s="176">
        <v>7415</v>
      </c>
      <c r="J765" s="177">
        <v>20251</v>
      </c>
    </row>
    <row r="766" spans="1:10" x14ac:dyDescent="0.2">
      <c r="A766" s="289"/>
      <c r="B766" s="284"/>
      <c r="C766" s="285"/>
      <c r="D766" s="183" t="s">
        <v>235</v>
      </c>
      <c r="E766" s="175">
        <v>6</v>
      </c>
      <c r="F766" s="176">
        <v>7290</v>
      </c>
      <c r="G766" s="176">
        <v>43739</v>
      </c>
      <c r="H766" s="176">
        <v>1483</v>
      </c>
      <c r="I766" s="176">
        <v>8899</v>
      </c>
      <c r="J766" s="177">
        <v>34841</v>
      </c>
    </row>
    <row r="767" spans="1:10" x14ac:dyDescent="0.2">
      <c r="A767" s="289"/>
      <c r="B767" s="284"/>
      <c r="C767" s="183" t="s">
        <v>91</v>
      </c>
      <c r="D767" s="183" t="s">
        <v>107</v>
      </c>
      <c r="E767" s="175">
        <v>23</v>
      </c>
      <c r="F767" s="176">
        <v>5285</v>
      </c>
      <c r="G767" s="176">
        <v>121559</v>
      </c>
      <c r="H767" s="176">
        <v>1253</v>
      </c>
      <c r="I767" s="176">
        <v>28822</v>
      </c>
      <c r="J767" s="177">
        <v>92737</v>
      </c>
    </row>
    <row r="768" spans="1:10" x14ac:dyDescent="0.2">
      <c r="A768" s="289"/>
      <c r="B768" s="284"/>
      <c r="C768" s="283" t="s">
        <v>92</v>
      </c>
      <c r="D768" s="183" t="s">
        <v>102</v>
      </c>
      <c r="E768" s="175">
        <v>638</v>
      </c>
      <c r="F768" s="176">
        <v>6486</v>
      </c>
      <c r="G768" s="176">
        <v>4138062</v>
      </c>
      <c r="H768" s="175">
        <v>835</v>
      </c>
      <c r="I768" s="176">
        <v>532591</v>
      </c>
      <c r="J768" s="177">
        <v>3605471</v>
      </c>
    </row>
    <row r="769" spans="1:10" x14ac:dyDescent="0.2">
      <c r="A769" s="289"/>
      <c r="B769" s="284"/>
      <c r="C769" s="284"/>
      <c r="D769" s="183" t="s">
        <v>126</v>
      </c>
      <c r="E769" s="175">
        <v>4</v>
      </c>
      <c r="F769" s="176">
        <v>98617</v>
      </c>
      <c r="G769" s="176">
        <v>394470</v>
      </c>
      <c r="H769" s="175">
        <v>835</v>
      </c>
      <c r="I769" s="176">
        <v>3339</v>
      </c>
      <c r="J769" s="177">
        <v>391130</v>
      </c>
    </row>
    <row r="770" spans="1:10" x14ac:dyDescent="0.2">
      <c r="A770" s="289"/>
      <c r="B770" s="284"/>
      <c r="C770" s="284"/>
      <c r="D770" s="183" t="s">
        <v>114</v>
      </c>
      <c r="E770" s="175">
        <v>343</v>
      </c>
      <c r="F770" s="176">
        <v>31449</v>
      </c>
      <c r="G770" s="176">
        <v>10787101</v>
      </c>
      <c r="H770" s="175">
        <v>835</v>
      </c>
      <c r="I770" s="176">
        <v>286330</v>
      </c>
      <c r="J770" s="177">
        <v>10500771</v>
      </c>
    </row>
    <row r="771" spans="1:10" x14ac:dyDescent="0.2">
      <c r="A771" s="289"/>
      <c r="B771" s="284"/>
      <c r="C771" s="284"/>
      <c r="D771" s="183" t="s">
        <v>108</v>
      </c>
      <c r="E771" s="176">
        <v>3501</v>
      </c>
      <c r="F771" s="176">
        <v>19112</v>
      </c>
      <c r="G771" s="176">
        <v>66911383</v>
      </c>
      <c r="H771" s="175">
        <v>835</v>
      </c>
      <c r="I771" s="176">
        <v>2922574</v>
      </c>
      <c r="J771" s="177">
        <v>63988809</v>
      </c>
    </row>
    <row r="772" spans="1:10" x14ac:dyDescent="0.2">
      <c r="A772" s="289"/>
      <c r="B772" s="284"/>
      <c r="C772" s="284"/>
      <c r="D772" s="183" t="s">
        <v>109</v>
      </c>
      <c r="E772" s="175">
        <v>526</v>
      </c>
      <c r="F772" s="176">
        <v>12258</v>
      </c>
      <c r="G772" s="176">
        <v>6447693</v>
      </c>
      <c r="H772" s="175">
        <v>835</v>
      </c>
      <c r="I772" s="176">
        <v>439096</v>
      </c>
      <c r="J772" s="177">
        <v>6008597</v>
      </c>
    </row>
    <row r="773" spans="1:10" x14ac:dyDescent="0.2">
      <c r="A773" s="289"/>
      <c r="B773" s="284"/>
      <c r="C773" s="284"/>
      <c r="D773" s="183" t="s">
        <v>103</v>
      </c>
      <c r="E773" s="175">
        <v>192</v>
      </c>
      <c r="F773" s="176">
        <v>8603</v>
      </c>
      <c r="G773" s="176">
        <v>1651757</v>
      </c>
      <c r="H773" s="175">
        <v>835</v>
      </c>
      <c r="I773" s="176">
        <v>160278</v>
      </c>
      <c r="J773" s="177">
        <v>1491478</v>
      </c>
    </row>
    <row r="774" spans="1:10" x14ac:dyDescent="0.2">
      <c r="A774" s="289"/>
      <c r="B774" s="284"/>
      <c r="C774" s="284"/>
      <c r="D774" s="183" t="s">
        <v>104</v>
      </c>
      <c r="E774" s="175">
        <v>8</v>
      </c>
      <c r="F774" s="176">
        <v>5862</v>
      </c>
      <c r="G774" s="176">
        <v>46895</v>
      </c>
      <c r="H774" s="175">
        <v>835</v>
      </c>
      <c r="I774" s="176">
        <v>6678</v>
      </c>
      <c r="J774" s="177">
        <v>40216</v>
      </c>
    </row>
    <row r="775" spans="1:10" x14ac:dyDescent="0.2">
      <c r="A775" s="289"/>
      <c r="B775" s="284"/>
      <c r="C775" s="284"/>
      <c r="D775" s="183" t="s">
        <v>118</v>
      </c>
      <c r="E775" s="175">
        <v>73</v>
      </c>
      <c r="F775" s="176">
        <v>3577</v>
      </c>
      <c r="G775" s="176">
        <v>261107</v>
      </c>
      <c r="H775" s="175">
        <v>835</v>
      </c>
      <c r="I775" s="176">
        <v>60939</v>
      </c>
      <c r="J775" s="177">
        <v>200168</v>
      </c>
    </row>
    <row r="776" spans="1:10" x14ac:dyDescent="0.2">
      <c r="A776" s="289"/>
      <c r="B776" s="284"/>
      <c r="C776" s="284"/>
      <c r="D776" s="183" t="s">
        <v>110</v>
      </c>
      <c r="E776" s="175">
        <v>92</v>
      </c>
      <c r="F776" s="176">
        <v>2207</v>
      </c>
      <c r="G776" s="176">
        <v>203022</v>
      </c>
      <c r="H776" s="175">
        <v>835</v>
      </c>
      <c r="I776" s="176">
        <v>76800</v>
      </c>
      <c r="J776" s="177">
        <v>126222</v>
      </c>
    </row>
    <row r="777" spans="1:10" x14ac:dyDescent="0.2">
      <c r="A777" s="289"/>
      <c r="B777" s="284"/>
      <c r="C777" s="284"/>
      <c r="D777" s="183" t="s">
        <v>105</v>
      </c>
      <c r="E777" s="176">
        <v>1873</v>
      </c>
      <c r="F777" s="176">
        <v>34355</v>
      </c>
      <c r="G777" s="176">
        <v>64346146</v>
      </c>
      <c r="H777" s="175">
        <v>835</v>
      </c>
      <c r="I777" s="176">
        <v>1563548</v>
      </c>
      <c r="J777" s="177">
        <v>62782598</v>
      </c>
    </row>
    <row r="778" spans="1:10" x14ac:dyDescent="0.2">
      <c r="A778" s="289"/>
      <c r="B778" s="284"/>
      <c r="C778" s="284"/>
      <c r="D778" s="183" t="s">
        <v>234</v>
      </c>
      <c r="E778" s="175">
        <v>8</v>
      </c>
      <c r="F778" s="176">
        <v>25886</v>
      </c>
      <c r="G778" s="176">
        <v>207088</v>
      </c>
      <c r="H778" s="175">
        <v>835</v>
      </c>
      <c r="I778" s="176">
        <v>6678</v>
      </c>
      <c r="J778" s="177">
        <v>200410</v>
      </c>
    </row>
    <row r="779" spans="1:10" x14ac:dyDescent="0.2">
      <c r="A779" s="289"/>
      <c r="B779" s="284"/>
      <c r="C779" s="284"/>
      <c r="D779" s="183" t="s">
        <v>107</v>
      </c>
      <c r="E779" s="175">
        <v>859</v>
      </c>
      <c r="F779" s="176">
        <v>4885</v>
      </c>
      <c r="G779" s="176">
        <v>4196236</v>
      </c>
      <c r="H779" s="175">
        <v>835</v>
      </c>
      <c r="I779" s="176">
        <v>717078</v>
      </c>
      <c r="J779" s="177">
        <v>3479157</v>
      </c>
    </row>
    <row r="780" spans="1:10" x14ac:dyDescent="0.2">
      <c r="A780" s="290"/>
      <c r="B780" s="285"/>
      <c r="C780" s="285"/>
      <c r="D780" s="183" t="s">
        <v>235</v>
      </c>
      <c r="E780" s="176">
        <v>1033</v>
      </c>
      <c r="F780" s="176">
        <v>6642</v>
      </c>
      <c r="G780" s="176">
        <v>6860717</v>
      </c>
      <c r="H780" s="175">
        <v>835</v>
      </c>
      <c r="I780" s="176">
        <v>862330</v>
      </c>
      <c r="J780" s="177">
        <v>5998386</v>
      </c>
    </row>
    <row r="781" spans="1:10" ht="15.75" customHeight="1" x14ac:dyDescent="0.2">
      <c r="A781" s="288" t="s">
        <v>12</v>
      </c>
      <c r="B781" s="291" t="s">
        <v>64</v>
      </c>
      <c r="C781" s="292"/>
      <c r="D781" s="293"/>
      <c r="E781" s="176">
        <v>6404</v>
      </c>
      <c r="F781" s="176"/>
      <c r="G781" s="176">
        <v>82147299</v>
      </c>
      <c r="H781" s="176"/>
      <c r="I781" s="176">
        <v>10654262</v>
      </c>
      <c r="J781" s="177">
        <v>71493037</v>
      </c>
    </row>
    <row r="782" spans="1:10" x14ac:dyDescent="0.2">
      <c r="A782" s="289"/>
      <c r="B782" s="183" t="s">
        <v>79</v>
      </c>
      <c r="C782" s="183" t="s">
        <v>80</v>
      </c>
      <c r="D782" s="183" t="s">
        <v>81</v>
      </c>
      <c r="E782" s="294">
        <v>25</v>
      </c>
      <c r="F782" s="281">
        <v>6948</v>
      </c>
      <c r="G782" s="281">
        <v>173696</v>
      </c>
      <c r="H782" s="294">
        <v>0</v>
      </c>
      <c r="I782" s="294">
        <v>0</v>
      </c>
      <c r="J782" s="286">
        <v>173696</v>
      </c>
    </row>
    <row r="783" spans="1:10" x14ac:dyDescent="0.2">
      <c r="A783" s="289"/>
      <c r="B783" s="283" t="s">
        <v>82</v>
      </c>
      <c r="C783" s="183" t="s">
        <v>83</v>
      </c>
      <c r="D783" s="183" t="s">
        <v>86</v>
      </c>
      <c r="E783" s="295"/>
      <c r="F783" s="282"/>
      <c r="G783" s="282"/>
      <c r="H783" s="295"/>
      <c r="I783" s="295"/>
      <c r="J783" s="287"/>
    </row>
    <row r="784" spans="1:10" ht="15.75" customHeight="1" x14ac:dyDescent="0.2">
      <c r="A784" s="289"/>
      <c r="B784" s="284"/>
      <c r="C784" s="283" t="s">
        <v>87</v>
      </c>
      <c r="D784" s="183" t="s">
        <v>88</v>
      </c>
      <c r="E784" s="175">
        <v>28</v>
      </c>
      <c r="F784" s="176">
        <v>28561</v>
      </c>
      <c r="G784" s="176">
        <v>799718</v>
      </c>
      <c r="H784" s="176">
        <v>2592</v>
      </c>
      <c r="I784" s="176">
        <v>72584</v>
      </c>
      <c r="J784" s="177">
        <v>727134</v>
      </c>
    </row>
    <row r="785" spans="1:10" x14ac:dyDescent="0.2">
      <c r="A785" s="289"/>
      <c r="B785" s="284"/>
      <c r="C785" s="285"/>
      <c r="D785" s="183" t="s">
        <v>90</v>
      </c>
      <c r="E785" s="175">
        <v>585</v>
      </c>
      <c r="F785" s="176">
        <v>8431</v>
      </c>
      <c r="G785" s="176">
        <v>4932087</v>
      </c>
      <c r="H785" s="176">
        <v>2592</v>
      </c>
      <c r="I785" s="176">
        <v>1516478</v>
      </c>
      <c r="J785" s="177">
        <v>3415609</v>
      </c>
    </row>
    <row r="786" spans="1:10" x14ac:dyDescent="0.2">
      <c r="A786" s="289"/>
      <c r="B786" s="284"/>
      <c r="C786" s="283" t="s">
        <v>92</v>
      </c>
      <c r="D786" s="183" t="s">
        <v>88</v>
      </c>
      <c r="E786" s="175">
        <v>61</v>
      </c>
      <c r="F786" s="176">
        <v>27913</v>
      </c>
      <c r="G786" s="176">
        <v>1702696</v>
      </c>
      <c r="H786" s="176">
        <v>1944</v>
      </c>
      <c r="I786" s="176">
        <v>118582</v>
      </c>
      <c r="J786" s="177">
        <v>1584114</v>
      </c>
    </row>
    <row r="787" spans="1:10" x14ac:dyDescent="0.2">
      <c r="A787" s="289"/>
      <c r="B787" s="284"/>
      <c r="C787" s="284"/>
      <c r="D787" s="183" t="s">
        <v>90</v>
      </c>
      <c r="E787" s="176">
        <v>3463</v>
      </c>
      <c r="F787" s="176">
        <v>7783</v>
      </c>
      <c r="G787" s="176">
        <v>26951174</v>
      </c>
      <c r="H787" s="176">
        <v>1944</v>
      </c>
      <c r="I787" s="176">
        <v>6731938</v>
      </c>
      <c r="J787" s="177">
        <v>20219236</v>
      </c>
    </row>
    <row r="788" spans="1:10" x14ac:dyDescent="0.2">
      <c r="A788" s="289"/>
      <c r="B788" s="285"/>
      <c r="C788" s="285"/>
      <c r="D788" s="183" t="s">
        <v>106</v>
      </c>
      <c r="E788" s="175">
        <v>142</v>
      </c>
      <c r="F788" s="176">
        <v>11271</v>
      </c>
      <c r="G788" s="176">
        <v>1600553</v>
      </c>
      <c r="H788" s="176">
        <v>1944</v>
      </c>
      <c r="I788" s="176">
        <v>276043</v>
      </c>
      <c r="J788" s="177">
        <v>1324510</v>
      </c>
    </row>
    <row r="789" spans="1:10" x14ac:dyDescent="0.2">
      <c r="A789" s="289"/>
      <c r="B789" s="283" t="s">
        <v>98</v>
      </c>
      <c r="C789" s="283" t="s">
        <v>83</v>
      </c>
      <c r="D789" s="183" t="s">
        <v>113</v>
      </c>
      <c r="E789" s="175">
        <v>5</v>
      </c>
      <c r="F789" s="176">
        <v>18277</v>
      </c>
      <c r="G789" s="176">
        <v>91386</v>
      </c>
      <c r="H789" s="175">
        <v>0</v>
      </c>
      <c r="I789" s="175">
        <v>0</v>
      </c>
      <c r="J789" s="177">
        <v>91386</v>
      </c>
    </row>
    <row r="790" spans="1:10" x14ac:dyDescent="0.2">
      <c r="A790" s="289"/>
      <c r="B790" s="284"/>
      <c r="C790" s="285"/>
      <c r="D790" s="183" t="s">
        <v>99</v>
      </c>
      <c r="E790" s="175">
        <v>1</v>
      </c>
      <c r="F790" s="176">
        <v>33520</v>
      </c>
      <c r="G790" s="176">
        <v>33520</v>
      </c>
      <c r="H790" s="175">
        <v>0</v>
      </c>
      <c r="I790" s="175">
        <v>0</v>
      </c>
      <c r="J790" s="177">
        <v>33520</v>
      </c>
    </row>
    <row r="791" spans="1:10" x14ac:dyDescent="0.2">
      <c r="A791" s="289"/>
      <c r="B791" s="284"/>
      <c r="C791" s="283" t="s">
        <v>87</v>
      </c>
      <c r="D791" s="183" t="s">
        <v>114</v>
      </c>
      <c r="E791" s="175">
        <v>15</v>
      </c>
      <c r="F791" s="176">
        <v>32098</v>
      </c>
      <c r="G791" s="176">
        <v>481464</v>
      </c>
      <c r="H791" s="176">
        <v>1483</v>
      </c>
      <c r="I791" s="176">
        <v>22246</v>
      </c>
      <c r="J791" s="177">
        <v>459217</v>
      </c>
    </row>
    <row r="792" spans="1:10" x14ac:dyDescent="0.2">
      <c r="A792" s="289"/>
      <c r="B792" s="284"/>
      <c r="C792" s="284"/>
      <c r="D792" s="183" t="s">
        <v>108</v>
      </c>
      <c r="E792" s="175">
        <v>253</v>
      </c>
      <c r="F792" s="176">
        <v>19760</v>
      </c>
      <c r="G792" s="176">
        <v>4999378</v>
      </c>
      <c r="H792" s="176">
        <v>1483</v>
      </c>
      <c r="I792" s="176">
        <v>375222</v>
      </c>
      <c r="J792" s="177">
        <v>4624156</v>
      </c>
    </row>
    <row r="793" spans="1:10" x14ac:dyDescent="0.2">
      <c r="A793" s="289"/>
      <c r="B793" s="284"/>
      <c r="C793" s="284"/>
      <c r="D793" s="183" t="s">
        <v>109</v>
      </c>
      <c r="E793" s="175">
        <v>25</v>
      </c>
      <c r="F793" s="176">
        <v>12906</v>
      </c>
      <c r="G793" s="176">
        <v>322657</v>
      </c>
      <c r="H793" s="176">
        <v>1483</v>
      </c>
      <c r="I793" s="176">
        <v>37077</v>
      </c>
      <c r="J793" s="177">
        <v>285580</v>
      </c>
    </row>
    <row r="794" spans="1:10" x14ac:dyDescent="0.2">
      <c r="A794" s="289"/>
      <c r="B794" s="284"/>
      <c r="C794" s="285"/>
      <c r="D794" s="183" t="s">
        <v>105</v>
      </c>
      <c r="E794" s="175">
        <v>1</v>
      </c>
      <c r="F794" s="176">
        <v>35003</v>
      </c>
      <c r="G794" s="176">
        <v>35003</v>
      </c>
      <c r="H794" s="176">
        <v>1483</v>
      </c>
      <c r="I794" s="176">
        <v>1483</v>
      </c>
      <c r="J794" s="177">
        <v>33520</v>
      </c>
    </row>
    <row r="795" spans="1:10" x14ac:dyDescent="0.2">
      <c r="A795" s="289"/>
      <c r="B795" s="284"/>
      <c r="C795" s="283" t="s">
        <v>92</v>
      </c>
      <c r="D795" s="183" t="s">
        <v>114</v>
      </c>
      <c r="E795" s="175">
        <v>35</v>
      </c>
      <c r="F795" s="176">
        <v>31449</v>
      </c>
      <c r="G795" s="176">
        <v>1100725</v>
      </c>
      <c r="H795" s="175">
        <v>835</v>
      </c>
      <c r="I795" s="176">
        <v>29217</v>
      </c>
      <c r="J795" s="177">
        <v>1071507</v>
      </c>
    </row>
    <row r="796" spans="1:10" x14ac:dyDescent="0.2">
      <c r="A796" s="289"/>
      <c r="B796" s="284"/>
      <c r="C796" s="284"/>
      <c r="D796" s="183" t="s">
        <v>108</v>
      </c>
      <c r="E796" s="176">
        <v>1323</v>
      </c>
      <c r="F796" s="176">
        <v>19112</v>
      </c>
      <c r="G796" s="176">
        <v>25285278</v>
      </c>
      <c r="H796" s="175">
        <v>835</v>
      </c>
      <c r="I796" s="176">
        <v>1104417</v>
      </c>
      <c r="J796" s="177">
        <v>24180861</v>
      </c>
    </row>
    <row r="797" spans="1:10" x14ac:dyDescent="0.2">
      <c r="A797" s="289"/>
      <c r="B797" s="284"/>
      <c r="C797" s="284"/>
      <c r="D797" s="183" t="s">
        <v>109</v>
      </c>
      <c r="E797" s="175">
        <v>70</v>
      </c>
      <c r="F797" s="176">
        <v>12258</v>
      </c>
      <c r="G797" s="176">
        <v>858058</v>
      </c>
      <c r="H797" s="175">
        <v>835</v>
      </c>
      <c r="I797" s="176">
        <v>58435</v>
      </c>
      <c r="J797" s="177">
        <v>799623</v>
      </c>
    </row>
    <row r="798" spans="1:10" x14ac:dyDescent="0.2">
      <c r="A798" s="290"/>
      <c r="B798" s="285"/>
      <c r="C798" s="285"/>
      <c r="D798" s="183" t="s">
        <v>105</v>
      </c>
      <c r="E798" s="175">
        <v>372</v>
      </c>
      <c r="F798" s="176">
        <v>34355</v>
      </c>
      <c r="G798" s="176">
        <v>12779907</v>
      </c>
      <c r="H798" s="175">
        <v>835</v>
      </c>
      <c r="I798" s="176">
        <v>310539</v>
      </c>
      <c r="J798" s="177">
        <v>12469368</v>
      </c>
    </row>
    <row r="799" spans="1:10" ht="15.75" customHeight="1" x14ac:dyDescent="0.2">
      <c r="A799" s="288" t="s">
        <v>13</v>
      </c>
      <c r="B799" s="291" t="s">
        <v>64</v>
      </c>
      <c r="C799" s="292"/>
      <c r="D799" s="293"/>
      <c r="E799" s="175">
        <v>7</v>
      </c>
      <c r="F799" s="176"/>
      <c r="G799" s="176">
        <v>171233</v>
      </c>
      <c r="H799" s="176"/>
      <c r="I799" s="176">
        <v>9171</v>
      </c>
      <c r="J799" s="177">
        <v>162062</v>
      </c>
    </row>
    <row r="800" spans="1:10" x14ac:dyDescent="0.2">
      <c r="A800" s="289"/>
      <c r="B800" s="183" t="s">
        <v>79</v>
      </c>
      <c r="C800" s="183" t="s">
        <v>80</v>
      </c>
      <c r="D800" s="183" t="s">
        <v>81</v>
      </c>
      <c r="E800" s="294">
        <v>3</v>
      </c>
      <c r="F800" s="281">
        <v>11271</v>
      </c>
      <c r="G800" s="281">
        <v>33814</v>
      </c>
      <c r="H800" s="281">
        <v>1944</v>
      </c>
      <c r="I800" s="281">
        <v>5832</v>
      </c>
      <c r="J800" s="286">
        <v>27983</v>
      </c>
    </row>
    <row r="801" spans="1:10" x14ac:dyDescent="0.2">
      <c r="A801" s="289"/>
      <c r="B801" s="183" t="s">
        <v>82</v>
      </c>
      <c r="C801" s="183" t="s">
        <v>92</v>
      </c>
      <c r="D801" s="183" t="s">
        <v>106</v>
      </c>
      <c r="E801" s="295"/>
      <c r="F801" s="282"/>
      <c r="G801" s="282"/>
      <c r="H801" s="282"/>
      <c r="I801" s="282"/>
      <c r="J801" s="287"/>
    </row>
    <row r="802" spans="1:10" ht="12" thickBot="1" x14ac:dyDescent="0.25">
      <c r="A802" s="298"/>
      <c r="B802" s="184" t="s">
        <v>98</v>
      </c>
      <c r="C802" s="184" t="s">
        <v>92</v>
      </c>
      <c r="D802" s="184" t="s">
        <v>105</v>
      </c>
      <c r="E802" s="179">
        <v>4</v>
      </c>
      <c r="F802" s="180">
        <v>34355</v>
      </c>
      <c r="G802" s="180">
        <v>137418</v>
      </c>
      <c r="H802" s="179">
        <v>835</v>
      </c>
      <c r="I802" s="180">
        <v>3339</v>
      </c>
      <c r="J802" s="181">
        <v>134079</v>
      </c>
    </row>
  </sheetData>
  <mergeCells count="449">
    <mergeCell ref="J800:J801"/>
    <mergeCell ref="A1:I1"/>
    <mergeCell ref="A799:A802"/>
    <mergeCell ref="B799:D799"/>
    <mergeCell ref="E800:E801"/>
    <mergeCell ref="F800:F801"/>
    <mergeCell ref="G800:G801"/>
    <mergeCell ref="H800:H801"/>
    <mergeCell ref="I782:I783"/>
    <mergeCell ref="J782:J783"/>
    <mergeCell ref="B783:B788"/>
    <mergeCell ref="C784:C785"/>
    <mergeCell ref="C786:C788"/>
    <mergeCell ref="B789:B798"/>
    <mergeCell ref="C789:C790"/>
    <mergeCell ref="C791:C794"/>
    <mergeCell ref="C795:C798"/>
    <mergeCell ref="I727:I728"/>
    <mergeCell ref="J727:J728"/>
    <mergeCell ref="B729:B730"/>
    <mergeCell ref="A731:A780"/>
    <mergeCell ref="A781:A798"/>
    <mergeCell ref="A726:A730"/>
    <mergeCell ref="B726:D726"/>
    <mergeCell ref="I800:I801"/>
    <mergeCell ref="B781:D781"/>
    <mergeCell ref="E782:E783"/>
    <mergeCell ref="F782:F783"/>
    <mergeCell ref="G782:G783"/>
    <mergeCell ref="H782:H783"/>
    <mergeCell ref="C733:C736"/>
    <mergeCell ref="C737:C740"/>
    <mergeCell ref="C741:C746"/>
    <mergeCell ref="B747:B753"/>
    <mergeCell ref="C747:C748"/>
    <mergeCell ref="C749:C753"/>
    <mergeCell ref="F732:F733"/>
    <mergeCell ref="G732:G733"/>
    <mergeCell ref="H732:H733"/>
    <mergeCell ref="B756:B780"/>
    <mergeCell ref="E732:E733"/>
    <mergeCell ref="B754:B755"/>
    <mergeCell ref="C754:C755"/>
    <mergeCell ref="C756:C761"/>
    <mergeCell ref="C762:C766"/>
    <mergeCell ref="C768:C780"/>
    <mergeCell ref="J732:J733"/>
    <mergeCell ref="B733:B746"/>
    <mergeCell ref="I710:I711"/>
    <mergeCell ref="J710:J711"/>
    <mergeCell ref="B711:B715"/>
    <mergeCell ref="C713:C715"/>
    <mergeCell ref="B716:B725"/>
    <mergeCell ref="C716:C717"/>
    <mergeCell ref="C718:C720"/>
    <mergeCell ref="C721:C725"/>
    <mergeCell ref="I732:I733"/>
    <mergeCell ref="B731:D731"/>
    <mergeCell ref="E727:E728"/>
    <mergeCell ref="F727:F728"/>
    <mergeCell ref="G727:G728"/>
    <mergeCell ref="H727:H728"/>
    <mergeCell ref="A709:A725"/>
    <mergeCell ref="B709:D709"/>
    <mergeCell ref="E710:E711"/>
    <mergeCell ref="F710:F711"/>
    <mergeCell ref="G710:G711"/>
    <mergeCell ref="H710:H711"/>
    <mergeCell ref="I672:I673"/>
    <mergeCell ref="J672:J673"/>
    <mergeCell ref="B673:B685"/>
    <mergeCell ref="C673:C677"/>
    <mergeCell ref="C678:C680"/>
    <mergeCell ref="C681:C685"/>
    <mergeCell ref="A671:A708"/>
    <mergeCell ref="B671:D671"/>
    <mergeCell ref="E672:E673"/>
    <mergeCell ref="F672:F673"/>
    <mergeCell ref="G672:G673"/>
    <mergeCell ref="H672:H673"/>
    <mergeCell ref="B686:B708"/>
    <mergeCell ref="C686:C692"/>
    <mergeCell ref="C693:C696"/>
    <mergeCell ref="C697:C708"/>
    <mergeCell ref="A639:A670"/>
    <mergeCell ref="B639:D639"/>
    <mergeCell ref="E640:E641"/>
    <mergeCell ref="F640:F641"/>
    <mergeCell ref="G640:G641"/>
    <mergeCell ref="H640:H641"/>
    <mergeCell ref="B651:B670"/>
    <mergeCell ref="C651:C655"/>
    <mergeCell ref="C656:C658"/>
    <mergeCell ref="C660:C670"/>
    <mergeCell ref="E574:E575"/>
    <mergeCell ref="I640:I641"/>
    <mergeCell ref="J640:J641"/>
    <mergeCell ref="B641:B650"/>
    <mergeCell ref="C641:C643"/>
    <mergeCell ref="C644:C645"/>
    <mergeCell ref="C646:C650"/>
    <mergeCell ref="H574:H575"/>
    <mergeCell ref="I574:I575"/>
    <mergeCell ref="J574:J575"/>
    <mergeCell ref="F574:F575"/>
    <mergeCell ref="G574:G575"/>
    <mergeCell ref="C589:C594"/>
    <mergeCell ref="B595:B596"/>
    <mergeCell ref="C595:C596"/>
    <mergeCell ref="A573:A638"/>
    <mergeCell ref="B573:D573"/>
    <mergeCell ref="B575:B594"/>
    <mergeCell ref="C575:C580"/>
    <mergeCell ref="C581:C584"/>
    <mergeCell ref="C585:C588"/>
    <mergeCell ref="B597:B638"/>
    <mergeCell ref="C597:C608"/>
    <mergeCell ref="C609:C619"/>
    <mergeCell ref="C620:C625"/>
    <mergeCell ref="C626:C638"/>
    <mergeCell ref="I530:I531"/>
    <mergeCell ref="J530:J531"/>
    <mergeCell ref="B531:B545"/>
    <mergeCell ref="C531:C534"/>
    <mergeCell ref="C535:C539"/>
    <mergeCell ref="C540:C545"/>
    <mergeCell ref="A529:A572"/>
    <mergeCell ref="B529:D529"/>
    <mergeCell ref="E530:E531"/>
    <mergeCell ref="F530:F531"/>
    <mergeCell ref="G530:G531"/>
    <mergeCell ref="H530:H531"/>
    <mergeCell ref="B546:B548"/>
    <mergeCell ref="C547:C548"/>
    <mergeCell ref="B549:B550"/>
    <mergeCell ref="C549:C550"/>
    <mergeCell ref="B551:B572"/>
    <mergeCell ref="C551:C554"/>
    <mergeCell ref="C555:C561"/>
    <mergeCell ref="C562:C572"/>
    <mergeCell ref="I510:I511"/>
    <mergeCell ref="J510:J511"/>
    <mergeCell ref="B511:B516"/>
    <mergeCell ref="C511:C512"/>
    <mergeCell ref="C514:C516"/>
    <mergeCell ref="B517:B528"/>
    <mergeCell ref="C517:C518"/>
    <mergeCell ref="C519:C520"/>
    <mergeCell ref="C522:C528"/>
    <mergeCell ref="I488:I489"/>
    <mergeCell ref="J488:J489"/>
    <mergeCell ref="B489:B494"/>
    <mergeCell ref="C489:C490"/>
    <mergeCell ref="C492:C494"/>
    <mergeCell ref="B495:B508"/>
    <mergeCell ref="C495:C498"/>
    <mergeCell ref="C499:C500"/>
    <mergeCell ref="C501:C508"/>
    <mergeCell ref="E488:E489"/>
    <mergeCell ref="F488:F489"/>
    <mergeCell ref="G488:G489"/>
    <mergeCell ref="H488:H489"/>
    <mergeCell ref="B483:B486"/>
    <mergeCell ref="C484:C486"/>
    <mergeCell ref="A477:A486"/>
    <mergeCell ref="B477:D477"/>
    <mergeCell ref="E478:E479"/>
    <mergeCell ref="F478:F479"/>
    <mergeCell ref="G478:G479"/>
    <mergeCell ref="H478:H479"/>
    <mergeCell ref="A509:A528"/>
    <mergeCell ref="B509:D509"/>
    <mergeCell ref="E510:E511"/>
    <mergeCell ref="F510:F511"/>
    <mergeCell ref="G510:G511"/>
    <mergeCell ref="H510:H511"/>
    <mergeCell ref="A487:A508"/>
    <mergeCell ref="B487:D487"/>
    <mergeCell ref="H447:H448"/>
    <mergeCell ref="I447:I448"/>
    <mergeCell ref="J447:J448"/>
    <mergeCell ref="B448:B458"/>
    <mergeCell ref="C448:C449"/>
    <mergeCell ref="C450:C452"/>
    <mergeCell ref="C453:C458"/>
    <mergeCell ref="I478:I479"/>
    <mergeCell ref="J478:J479"/>
    <mergeCell ref="B479:B482"/>
    <mergeCell ref="C481:C482"/>
    <mergeCell ref="A446:A476"/>
    <mergeCell ref="B446:D446"/>
    <mergeCell ref="E447:E448"/>
    <mergeCell ref="B459:B476"/>
    <mergeCell ref="C459:C461"/>
    <mergeCell ref="C462:C465"/>
    <mergeCell ref="C466:C476"/>
    <mergeCell ref="F447:F448"/>
    <mergeCell ref="G447:G448"/>
    <mergeCell ref="A405:A445"/>
    <mergeCell ref="B405:D405"/>
    <mergeCell ref="E406:E407"/>
    <mergeCell ref="F406:F407"/>
    <mergeCell ref="G406:G407"/>
    <mergeCell ref="H406:H407"/>
    <mergeCell ref="B418:B423"/>
    <mergeCell ref="C418:C419"/>
    <mergeCell ref="C420:C423"/>
    <mergeCell ref="B424:B445"/>
    <mergeCell ref="C424:C429"/>
    <mergeCell ref="C430:C433"/>
    <mergeCell ref="C435:C445"/>
    <mergeCell ref="I341:I342"/>
    <mergeCell ref="J341:J342"/>
    <mergeCell ref="B342:B362"/>
    <mergeCell ref="C342:C347"/>
    <mergeCell ref="C348:C350"/>
    <mergeCell ref="C351:C356"/>
    <mergeCell ref="C357:C362"/>
    <mergeCell ref="I406:I407"/>
    <mergeCell ref="J406:J407"/>
    <mergeCell ref="B407:B417"/>
    <mergeCell ref="C407:C410"/>
    <mergeCell ref="C411:C412"/>
    <mergeCell ref="C413:C417"/>
    <mergeCell ref="A340:A404"/>
    <mergeCell ref="B340:D340"/>
    <mergeCell ref="E341:E342"/>
    <mergeCell ref="F341:F342"/>
    <mergeCell ref="G341:G342"/>
    <mergeCell ref="H341:H342"/>
    <mergeCell ref="B363:B368"/>
    <mergeCell ref="C363:C364"/>
    <mergeCell ref="C365:C368"/>
    <mergeCell ref="B369:B370"/>
    <mergeCell ref="C369:C370"/>
    <mergeCell ref="B371:B404"/>
    <mergeCell ref="C371:C379"/>
    <mergeCell ref="C380:C385"/>
    <mergeCell ref="C386:C391"/>
    <mergeCell ref="C392:C404"/>
    <mergeCell ref="I325:I326"/>
    <mergeCell ref="J325:J326"/>
    <mergeCell ref="B326:B334"/>
    <mergeCell ref="C326:C328"/>
    <mergeCell ref="C330:C334"/>
    <mergeCell ref="B335:B339"/>
    <mergeCell ref="C337:C339"/>
    <mergeCell ref="A324:A339"/>
    <mergeCell ref="B324:D324"/>
    <mergeCell ref="E325:E326"/>
    <mergeCell ref="F325:F326"/>
    <mergeCell ref="G325:G326"/>
    <mergeCell ref="H325:H326"/>
    <mergeCell ref="G311:G312"/>
    <mergeCell ref="H311:H312"/>
    <mergeCell ref="I311:I312"/>
    <mergeCell ref="J311:J312"/>
    <mergeCell ref="B312:B315"/>
    <mergeCell ref="C314:C315"/>
    <mergeCell ref="C294:C298"/>
    <mergeCell ref="C299:C309"/>
    <mergeCell ref="A310:A323"/>
    <mergeCell ref="B310:D310"/>
    <mergeCell ref="E311:E312"/>
    <mergeCell ref="F311:F312"/>
    <mergeCell ref="B316:B323"/>
    <mergeCell ref="C316:C317"/>
    <mergeCell ref="C318:C323"/>
    <mergeCell ref="I273:I274"/>
    <mergeCell ref="J273:J274"/>
    <mergeCell ref="B274:B287"/>
    <mergeCell ref="C274:C277"/>
    <mergeCell ref="C278:C281"/>
    <mergeCell ref="C283:C287"/>
    <mergeCell ref="A272:A309"/>
    <mergeCell ref="B272:D272"/>
    <mergeCell ref="E273:E274"/>
    <mergeCell ref="F273:F274"/>
    <mergeCell ref="G273:G274"/>
    <mergeCell ref="H273:H274"/>
    <mergeCell ref="B288:B289"/>
    <mergeCell ref="C288:C289"/>
    <mergeCell ref="B290:B309"/>
    <mergeCell ref="C290:C293"/>
    <mergeCell ref="G253:G254"/>
    <mergeCell ref="H253:H254"/>
    <mergeCell ref="I253:I254"/>
    <mergeCell ref="J253:J254"/>
    <mergeCell ref="B254:B258"/>
    <mergeCell ref="C257:C258"/>
    <mergeCell ref="C236:C240"/>
    <mergeCell ref="C241:C251"/>
    <mergeCell ref="A252:A271"/>
    <mergeCell ref="B252:D252"/>
    <mergeCell ref="E253:E254"/>
    <mergeCell ref="F253:F254"/>
    <mergeCell ref="B259:B271"/>
    <mergeCell ref="C259:C260"/>
    <mergeCell ref="C261:C264"/>
    <mergeCell ref="C266:C271"/>
    <mergeCell ref="A207:A251"/>
    <mergeCell ref="B207:D207"/>
    <mergeCell ref="E208:E209"/>
    <mergeCell ref="F208:F209"/>
    <mergeCell ref="G208:G209"/>
    <mergeCell ref="H208:H209"/>
    <mergeCell ref="B224:B227"/>
    <mergeCell ref="C225:C227"/>
    <mergeCell ref="B228:B251"/>
    <mergeCell ref="C228:C235"/>
    <mergeCell ref="J186:J187"/>
    <mergeCell ref="B187:B196"/>
    <mergeCell ref="C187:C188"/>
    <mergeCell ref="C189:C191"/>
    <mergeCell ref="C192:C196"/>
    <mergeCell ref="C173:C176"/>
    <mergeCell ref="C178:C184"/>
    <mergeCell ref="I208:I209"/>
    <mergeCell ref="J208:J209"/>
    <mergeCell ref="B209:B223"/>
    <mergeCell ref="C209:C212"/>
    <mergeCell ref="C213:C217"/>
    <mergeCell ref="C218:C223"/>
    <mergeCell ref="A185:A206"/>
    <mergeCell ref="B185:D185"/>
    <mergeCell ref="E186:E187"/>
    <mergeCell ref="F186:F187"/>
    <mergeCell ref="B197:B206"/>
    <mergeCell ref="C197:C198"/>
    <mergeCell ref="C199:C200"/>
    <mergeCell ref="C202:C206"/>
    <mergeCell ref="I152:I153"/>
    <mergeCell ref="G186:G187"/>
    <mergeCell ref="H186:H187"/>
    <mergeCell ref="I186:I187"/>
    <mergeCell ref="J152:J153"/>
    <mergeCell ref="B153:B167"/>
    <mergeCell ref="C153:C157"/>
    <mergeCell ref="C158:C161"/>
    <mergeCell ref="C162:C167"/>
    <mergeCell ref="A151:A184"/>
    <mergeCell ref="B151:D151"/>
    <mergeCell ref="E152:E153"/>
    <mergeCell ref="F152:F153"/>
    <mergeCell ref="G152:G153"/>
    <mergeCell ref="H152:H153"/>
    <mergeCell ref="B168:B169"/>
    <mergeCell ref="C168:C169"/>
    <mergeCell ref="B170:B184"/>
    <mergeCell ref="C170:C172"/>
    <mergeCell ref="C117:C122"/>
    <mergeCell ref="I124:I125"/>
    <mergeCell ref="J124:J125"/>
    <mergeCell ref="B125:B128"/>
    <mergeCell ref="C127:C128"/>
    <mergeCell ref="B129:B137"/>
    <mergeCell ref="C129:C130"/>
    <mergeCell ref="C131:C137"/>
    <mergeCell ref="A123:A150"/>
    <mergeCell ref="B123:D123"/>
    <mergeCell ref="E124:E125"/>
    <mergeCell ref="F124:F125"/>
    <mergeCell ref="G124:G125"/>
    <mergeCell ref="H124:H125"/>
    <mergeCell ref="B138:B150"/>
    <mergeCell ref="C138:C140"/>
    <mergeCell ref="C141:C143"/>
    <mergeCell ref="C144:C150"/>
    <mergeCell ref="I94:I95"/>
    <mergeCell ref="J94:J95"/>
    <mergeCell ref="A96:A122"/>
    <mergeCell ref="B96:D96"/>
    <mergeCell ref="E97:E98"/>
    <mergeCell ref="F97:F98"/>
    <mergeCell ref="G97:G98"/>
    <mergeCell ref="H97:H98"/>
    <mergeCell ref="I97:I98"/>
    <mergeCell ref="J97:J98"/>
    <mergeCell ref="A93:A95"/>
    <mergeCell ref="B93:D93"/>
    <mergeCell ref="E94:E95"/>
    <mergeCell ref="F94:F95"/>
    <mergeCell ref="G94:G95"/>
    <mergeCell ref="H94:H95"/>
    <mergeCell ref="B98:B107"/>
    <mergeCell ref="C98:C100"/>
    <mergeCell ref="C101:C102"/>
    <mergeCell ref="C104:C107"/>
    <mergeCell ref="B108:B122"/>
    <mergeCell ref="C108:C110"/>
    <mergeCell ref="C111:C114"/>
    <mergeCell ref="C115:C116"/>
    <mergeCell ref="I79:I80"/>
    <mergeCell ref="J79:J80"/>
    <mergeCell ref="B80:B83"/>
    <mergeCell ref="C81:C83"/>
    <mergeCell ref="B84:B92"/>
    <mergeCell ref="C85:C87"/>
    <mergeCell ref="C89:C92"/>
    <mergeCell ref="A78:A92"/>
    <mergeCell ref="B78:D78"/>
    <mergeCell ref="E79:E80"/>
    <mergeCell ref="F79:F80"/>
    <mergeCell ref="G79:G80"/>
    <mergeCell ref="H79:H80"/>
    <mergeCell ref="H49:H50"/>
    <mergeCell ref="I49:I50"/>
    <mergeCell ref="J49:J50"/>
    <mergeCell ref="B25:B47"/>
    <mergeCell ref="C25:C29"/>
    <mergeCell ref="C30:C35"/>
    <mergeCell ref="C36:C39"/>
    <mergeCell ref="C40:C47"/>
    <mergeCell ref="A48:A77"/>
    <mergeCell ref="B48:D48"/>
    <mergeCell ref="B50:B58"/>
    <mergeCell ref="C50:C51"/>
    <mergeCell ref="C52:C53"/>
    <mergeCell ref="C54:C55"/>
    <mergeCell ref="C56:C58"/>
    <mergeCell ref="B59:B77"/>
    <mergeCell ref="C59:C62"/>
    <mergeCell ref="C63:C68"/>
    <mergeCell ref="C70:C77"/>
    <mergeCell ref="E49:E50"/>
    <mergeCell ref="F49:F50"/>
    <mergeCell ref="G49:G50"/>
    <mergeCell ref="C17:C22"/>
    <mergeCell ref="B23:B24"/>
    <mergeCell ref="C23:C24"/>
    <mergeCell ref="J4:J5"/>
    <mergeCell ref="A5:A47"/>
    <mergeCell ref="B5:D5"/>
    <mergeCell ref="E6:E7"/>
    <mergeCell ref="F6:F7"/>
    <mergeCell ref="G6:G7"/>
    <mergeCell ref="H6:H7"/>
    <mergeCell ref="I6:I7"/>
    <mergeCell ref="J6:J7"/>
    <mergeCell ref="B7:B22"/>
    <mergeCell ref="A3:D3"/>
    <mergeCell ref="E4:E5"/>
    <mergeCell ref="F4:F5"/>
    <mergeCell ref="G4:G5"/>
    <mergeCell ref="H4:H5"/>
    <mergeCell ref="I4:I5"/>
    <mergeCell ref="C7:C11"/>
    <mergeCell ref="C12:C14"/>
    <mergeCell ref="C15:C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9"/>
  <sheetViews>
    <sheetView workbookViewId="0">
      <selection activeCell="H760" sqref="H760"/>
    </sheetView>
  </sheetViews>
  <sheetFormatPr defaultColWidth="9.140625" defaultRowHeight="11.25" x14ac:dyDescent="0.2"/>
  <cols>
    <col min="1" max="1" width="22.7109375" style="187" customWidth="1"/>
    <col min="2" max="2" width="16.7109375" style="187" customWidth="1"/>
    <col min="3" max="3" width="32.7109375" style="187" customWidth="1"/>
    <col min="4" max="4" width="16.5703125" style="187" bestFit="1" customWidth="1"/>
    <col min="5" max="10" width="12.7109375" style="174" customWidth="1"/>
    <col min="11" max="16384" width="9.140625" style="174"/>
  </cols>
  <sheetData>
    <row r="1" spans="1:10" ht="12.75" x14ac:dyDescent="0.2">
      <c r="A1" s="296" t="s">
        <v>161</v>
      </c>
      <c r="B1" s="301"/>
      <c r="C1" s="301"/>
      <c r="D1" s="301"/>
      <c r="E1" s="301"/>
      <c r="F1" s="301"/>
      <c r="G1" s="301"/>
      <c r="H1" s="301"/>
      <c r="I1" s="301"/>
    </row>
    <row r="2" spans="1:10" ht="12" thickBot="1" x14ac:dyDescent="0.25"/>
    <row r="3" spans="1:10" ht="22.5" x14ac:dyDescent="0.2">
      <c r="A3" s="278"/>
      <c r="B3" s="279"/>
      <c r="C3" s="279"/>
      <c r="D3" s="280"/>
      <c r="E3" s="188" t="s">
        <v>72</v>
      </c>
      <c r="F3" s="188" t="s">
        <v>73</v>
      </c>
      <c r="G3" s="188" t="s">
        <v>74</v>
      </c>
      <c r="H3" s="188" t="s">
        <v>75</v>
      </c>
      <c r="I3" s="188" t="s">
        <v>76</v>
      </c>
      <c r="J3" s="189" t="s">
        <v>77</v>
      </c>
    </row>
    <row r="4" spans="1:10" x14ac:dyDescent="0.2">
      <c r="A4" s="182" t="s">
        <v>78</v>
      </c>
      <c r="B4" s="183"/>
      <c r="C4" s="183"/>
      <c r="D4" s="183"/>
      <c r="E4" s="281">
        <v>53103</v>
      </c>
      <c r="F4" s="281"/>
      <c r="G4" s="281">
        <v>768985479</v>
      </c>
      <c r="H4" s="281"/>
      <c r="I4" s="281">
        <v>81883376</v>
      </c>
      <c r="J4" s="286">
        <v>687102103</v>
      </c>
    </row>
    <row r="5" spans="1:10" ht="15.75" customHeight="1" x14ac:dyDescent="0.2">
      <c r="A5" s="288" t="s">
        <v>1</v>
      </c>
      <c r="B5" s="291" t="s">
        <v>64</v>
      </c>
      <c r="C5" s="292"/>
      <c r="D5" s="293"/>
      <c r="E5" s="282"/>
      <c r="F5" s="282"/>
      <c r="G5" s="282"/>
      <c r="H5" s="282"/>
      <c r="I5" s="282"/>
      <c r="J5" s="287"/>
    </row>
    <row r="6" spans="1:10" x14ac:dyDescent="0.2">
      <c r="A6" s="289"/>
      <c r="B6" s="183" t="s">
        <v>79</v>
      </c>
      <c r="C6" s="183" t="s">
        <v>80</v>
      </c>
      <c r="D6" s="183" t="s">
        <v>81</v>
      </c>
      <c r="E6" s="294">
        <v>4</v>
      </c>
      <c r="F6" s="281">
        <v>30014</v>
      </c>
      <c r="G6" s="281">
        <v>120054</v>
      </c>
      <c r="H6" s="294">
        <v>0</v>
      </c>
      <c r="I6" s="294">
        <v>0</v>
      </c>
      <c r="J6" s="286">
        <v>120054</v>
      </c>
    </row>
    <row r="7" spans="1:10" x14ac:dyDescent="0.2">
      <c r="A7" s="289"/>
      <c r="B7" s="283" t="s">
        <v>82</v>
      </c>
      <c r="C7" s="283" t="s">
        <v>83</v>
      </c>
      <c r="D7" s="183" t="s">
        <v>84</v>
      </c>
      <c r="E7" s="295"/>
      <c r="F7" s="282"/>
      <c r="G7" s="282"/>
      <c r="H7" s="295"/>
      <c r="I7" s="295"/>
      <c r="J7" s="287"/>
    </row>
    <row r="8" spans="1:10" x14ac:dyDescent="0.2">
      <c r="A8" s="289"/>
      <c r="B8" s="284"/>
      <c r="C8" s="284"/>
      <c r="D8" s="183" t="s">
        <v>119</v>
      </c>
      <c r="E8" s="175">
        <v>1</v>
      </c>
      <c r="F8" s="176">
        <v>27078</v>
      </c>
      <c r="G8" s="176">
        <v>27078</v>
      </c>
      <c r="H8" s="175">
        <v>0</v>
      </c>
      <c r="I8" s="175">
        <v>0</v>
      </c>
      <c r="J8" s="177">
        <v>27078</v>
      </c>
    </row>
    <row r="9" spans="1:10" x14ac:dyDescent="0.2">
      <c r="A9" s="289"/>
      <c r="B9" s="284"/>
      <c r="C9" s="284"/>
      <c r="D9" s="183" t="s">
        <v>85</v>
      </c>
      <c r="E9" s="175">
        <v>15</v>
      </c>
      <c r="F9" s="176">
        <v>14471</v>
      </c>
      <c r="G9" s="176">
        <v>217058</v>
      </c>
      <c r="H9" s="175">
        <v>0</v>
      </c>
      <c r="I9" s="175">
        <v>0</v>
      </c>
      <c r="J9" s="177">
        <v>217058</v>
      </c>
    </row>
    <row r="10" spans="1:10" x14ac:dyDescent="0.2">
      <c r="A10" s="289"/>
      <c r="B10" s="284"/>
      <c r="C10" s="284"/>
      <c r="D10" s="183" t="s">
        <v>120</v>
      </c>
      <c r="E10" s="175">
        <v>1</v>
      </c>
      <c r="F10" s="176">
        <v>20191</v>
      </c>
      <c r="G10" s="176">
        <v>20191</v>
      </c>
      <c r="H10" s="175">
        <v>0</v>
      </c>
      <c r="I10" s="175">
        <v>0</v>
      </c>
      <c r="J10" s="177">
        <v>20191</v>
      </c>
    </row>
    <row r="11" spans="1:10" x14ac:dyDescent="0.2">
      <c r="A11" s="289"/>
      <c r="B11" s="284"/>
      <c r="C11" s="284"/>
      <c r="D11" s="183" t="s">
        <v>86</v>
      </c>
      <c r="E11" s="175">
        <v>177</v>
      </c>
      <c r="F11" s="176">
        <v>6948</v>
      </c>
      <c r="G11" s="176">
        <v>1229765</v>
      </c>
      <c r="H11" s="175">
        <v>0</v>
      </c>
      <c r="I11" s="175">
        <v>0</v>
      </c>
      <c r="J11" s="177">
        <v>1229765</v>
      </c>
    </row>
    <row r="12" spans="1:10" x14ac:dyDescent="0.2">
      <c r="A12" s="289"/>
      <c r="B12" s="284"/>
      <c r="C12" s="285"/>
      <c r="D12" s="183" t="s">
        <v>100</v>
      </c>
      <c r="E12" s="175">
        <v>10</v>
      </c>
      <c r="F12" s="176">
        <v>10437</v>
      </c>
      <c r="G12" s="176">
        <v>104367</v>
      </c>
      <c r="H12" s="175">
        <v>0</v>
      </c>
      <c r="I12" s="175">
        <v>0</v>
      </c>
      <c r="J12" s="177">
        <v>104367</v>
      </c>
    </row>
    <row r="13" spans="1:10" x14ac:dyDescent="0.2">
      <c r="A13" s="289"/>
      <c r="B13" s="284"/>
      <c r="C13" s="283" t="s">
        <v>87</v>
      </c>
      <c r="D13" s="183" t="s">
        <v>88</v>
      </c>
      <c r="E13" s="175">
        <v>1</v>
      </c>
      <c r="F13" s="176">
        <v>28561</v>
      </c>
      <c r="G13" s="176">
        <v>28561</v>
      </c>
      <c r="H13" s="176">
        <v>2592</v>
      </c>
      <c r="I13" s="176">
        <v>2592</v>
      </c>
      <c r="J13" s="177">
        <v>25969</v>
      </c>
    </row>
    <row r="14" spans="1:10" x14ac:dyDescent="0.2">
      <c r="A14" s="289"/>
      <c r="B14" s="284"/>
      <c r="C14" s="284"/>
      <c r="D14" s="183" t="s">
        <v>89</v>
      </c>
      <c r="E14" s="175">
        <v>7</v>
      </c>
      <c r="F14" s="176">
        <v>15954</v>
      </c>
      <c r="G14" s="176">
        <v>111675</v>
      </c>
      <c r="H14" s="176">
        <v>2592</v>
      </c>
      <c r="I14" s="176">
        <v>18146</v>
      </c>
      <c r="J14" s="177">
        <v>93529</v>
      </c>
    </row>
    <row r="15" spans="1:10" x14ac:dyDescent="0.2">
      <c r="A15" s="289"/>
      <c r="B15" s="284"/>
      <c r="C15" s="284"/>
      <c r="D15" s="183" t="s">
        <v>90</v>
      </c>
      <c r="E15" s="175">
        <v>84</v>
      </c>
      <c r="F15" s="176">
        <v>8431</v>
      </c>
      <c r="G15" s="176">
        <v>708197</v>
      </c>
      <c r="H15" s="176">
        <v>2592</v>
      </c>
      <c r="I15" s="176">
        <v>217751</v>
      </c>
      <c r="J15" s="177">
        <v>490446</v>
      </c>
    </row>
    <row r="16" spans="1:10" x14ac:dyDescent="0.2">
      <c r="A16" s="289"/>
      <c r="B16" s="284"/>
      <c r="C16" s="285"/>
      <c r="D16" s="183" t="s">
        <v>106</v>
      </c>
      <c r="E16" s="175">
        <v>3</v>
      </c>
      <c r="F16" s="176">
        <v>11920</v>
      </c>
      <c r="G16" s="176">
        <v>35759</v>
      </c>
      <c r="H16" s="176">
        <v>2592</v>
      </c>
      <c r="I16" s="176">
        <v>7777</v>
      </c>
      <c r="J16" s="177">
        <v>27983</v>
      </c>
    </row>
    <row r="17" spans="1:10" x14ac:dyDescent="0.2">
      <c r="A17" s="289"/>
      <c r="B17" s="284"/>
      <c r="C17" s="283" t="s">
        <v>91</v>
      </c>
      <c r="D17" s="183" t="s">
        <v>89</v>
      </c>
      <c r="E17" s="175">
        <v>1</v>
      </c>
      <c r="F17" s="176">
        <v>15724</v>
      </c>
      <c r="G17" s="176">
        <v>15724</v>
      </c>
      <c r="H17" s="176">
        <v>2362</v>
      </c>
      <c r="I17" s="176">
        <v>2362</v>
      </c>
      <c r="J17" s="177">
        <v>13361</v>
      </c>
    </row>
    <row r="18" spans="1:10" x14ac:dyDescent="0.2">
      <c r="A18" s="289"/>
      <c r="B18" s="284"/>
      <c r="C18" s="284"/>
      <c r="D18" s="183" t="s">
        <v>94</v>
      </c>
      <c r="E18" s="175">
        <v>2</v>
      </c>
      <c r="F18" s="176">
        <v>21444</v>
      </c>
      <c r="G18" s="176">
        <v>42889</v>
      </c>
      <c r="H18" s="176">
        <v>2362</v>
      </c>
      <c r="I18" s="176">
        <v>4725</v>
      </c>
      <c r="J18" s="177">
        <v>38164</v>
      </c>
    </row>
    <row r="19" spans="1:10" x14ac:dyDescent="0.2">
      <c r="A19" s="289"/>
      <c r="B19" s="284"/>
      <c r="C19" s="284"/>
      <c r="D19" s="183" t="s">
        <v>90</v>
      </c>
      <c r="E19" s="175">
        <v>989</v>
      </c>
      <c r="F19" s="176">
        <v>8174</v>
      </c>
      <c r="G19" s="176">
        <v>8083981</v>
      </c>
      <c r="H19" s="176">
        <v>2362</v>
      </c>
      <c r="I19" s="176">
        <v>2336333</v>
      </c>
      <c r="J19" s="177">
        <v>5747647</v>
      </c>
    </row>
    <row r="20" spans="1:10" x14ac:dyDescent="0.2">
      <c r="A20" s="289"/>
      <c r="B20" s="284"/>
      <c r="C20" s="285"/>
      <c r="D20" s="183" t="s">
        <v>106</v>
      </c>
      <c r="E20" s="175">
        <v>69</v>
      </c>
      <c r="F20" s="176">
        <v>11684</v>
      </c>
      <c r="G20" s="176">
        <v>806182</v>
      </c>
      <c r="H20" s="176">
        <v>2362</v>
      </c>
      <c r="I20" s="176">
        <v>163000</v>
      </c>
      <c r="J20" s="177">
        <v>643182</v>
      </c>
    </row>
    <row r="21" spans="1:10" x14ac:dyDescent="0.2">
      <c r="A21" s="289"/>
      <c r="B21" s="284"/>
      <c r="C21" s="283" t="s">
        <v>92</v>
      </c>
      <c r="D21" s="183" t="s">
        <v>93</v>
      </c>
      <c r="E21" s="175">
        <v>2</v>
      </c>
      <c r="F21" s="176">
        <v>30848</v>
      </c>
      <c r="G21" s="176">
        <v>61697</v>
      </c>
      <c r="H21" s="176">
        <v>1944</v>
      </c>
      <c r="I21" s="176">
        <v>3888</v>
      </c>
      <c r="J21" s="177">
        <v>57809</v>
      </c>
    </row>
    <row r="22" spans="1:10" x14ac:dyDescent="0.2">
      <c r="A22" s="289"/>
      <c r="B22" s="284"/>
      <c r="C22" s="284"/>
      <c r="D22" s="183" t="s">
        <v>88</v>
      </c>
      <c r="E22" s="176">
        <v>2396</v>
      </c>
      <c r="F22" s="176">
        <v>27913</v>
      </c>
      <c r="G22" s="176">
        <v>66879652</v>
      </c>
      <c r="H22" s="176">
        <v>1944</v>
      </c>
      <c r="I22" s="176">
        <v>4657731</v>
      </c>
      <c r="J22" s="177">
        <v>62221921</v>
      </c>
    </row>
    <row r="23" spans="1:10" x14ac:dyDescent="0.2">
      <c r="A23" s="289"/>
      <c r="B23" s="284"/>
      <c r="C23" s="284"/>
      <c r="D23" s="183" t="s">
        <v>89</v>
      </c>
      <c r="E23" s="176">
        <v>7931</v>
      </c>
      <c r="F23" s="176">
        <v>15305</v>
      </c>
      <c r="G23" s="176">
        <v>121386445</v>
      </c>
      <c r="H23" s="176">
        <v>1944</v>
      </c>
      <c r="I23" s="176">
        <v>15417557</v>
      </c>
      <c r="J23" s="177">
        <v>105968888</v>
      </c>
    </row>
    <row r="24" spans="1:10" x14ac:dyDescent="0.2">
      <c r="A24" s="289"/>
      <c r="B24" s="284"/>
      <c r="C24" s="284"/>
      <c r="D24" s="183" t="s">
        <v>94</v>
      </c>
      <c r="E24" s="175">
        <v>231</v>
      </c>
      <c r="F24" s="176">
        <v>21026</v>
      </c>
      <c r="G24" s="176">
        <v>4857026</v>
      </c>
      <c r="H24" s="176">
        <v>1944</v>
      </c>
      <c r="I24" s="176">
        <v>449055</v>
      </c>
      <c r="J24" s="177">
        <v>4407971</v>
      </c>
    </row>
    <row r="25" spans="1:10" x14ac:dyDescent="0.2">
      <c r="A25" s="289"/>
      <c r="B25" s="284"/>
      <c r="C25" s="284"/>
      <c r="D25" s="183" t="s">
        <v>90</v>
      </c>
      <c r="E25" s="176">
        <v>15144</v>
      </c>
      <c r="F25" s="176">
        <v>7783</v>
      </c>
      <c r="G25" s="176">
        <v>117859826</v>
      </c>
      <c r="H25" s="176">
        <v>1944</v>
      </c>
      <c r="I25" s="176">
        <v>29439351</v>
      </c>
      <c r="J25" s="177">
        <v>88420475</v>
      </c>
    </row>
    <row r="26" spans="1:10" x14ac:dyDescent="0.2">
      <c r="A26" s="289"/>
      <c r="B26" s="285"/>
      <c r="C26" s="285"/>
      <c r="D26" s="183" t="s">
        <v>106</v>
      </c>
      <c r="E26" s="176">
        <v>4496</v>
      </c>
      <c r="F26" s="176">
        <v>11271</v>
      </c>
      <c r="G26" s="176">
        <v>50676653</v>
      </c>
      <c r="H26" s="176">
        <v>1944</v>
      </c>
      <c r="I26" s="176">
        <v>8740050</v>
      </c>
      <c r="J26" s="177">
        <v>41936603</v>
      </c>
    </row>
    <row r="27" spans="1:10" x14ac:dyDescent="0.2">
      <c r="A27" s="289"/>
      <c r="B27" s="283" t="s">
        <v>95</v>
      </c>
      <c r="C27" s="283" t="s">
        <v>83</v>
      </c>
      <c r="D27" s="183" t="s">
        <v>96</v>
      </c>
      <c r="E27" s="175">
        <v>364</v>
      </c>
      <c r="F27" s="176">
        <v>20593</v>
      </c>
      <c r="G27" s="176">
        <v>7495876</v>
      </c>
      <c r="H27" s="176">
        <v>3416</v>
      </c>
      <c r="I27" s="176">
        <v>1243445</v>
      </c>
      <c r="J27" s="177">
        <v>6252431</v>
      </c>
    </row>
    <row r="28" spans="1:10" x14ac:dyDescent="0.2">
      <c r="A28" s="289"/>
      <c r="B28" s="285"/>
      <c r="C28" s="285"/>
      <c r="D28" s="183" t="s">
        <v>97</v>
      </c>
      <c r="E28" s="175">
        <v>509</v>
      </c>
      <c r="F28" s="176">
        <v>17736</v>
      </c>
      <c r="G28" s="176">
        <v>9027784</v>
      </c>
      <c r="H28" s="176">
        <v>3416</v>
      </c>
      <c r="I28" s="176">
        <v>1738774</v>
      </c>
      <c r="J28" s="177">
        <v>7289010</v>
      </c>
    </row>
    <row r="29" spans="1:10" x14ac:dyDescent="0.2">
      <c r="A29" s="289"/>
      <c r="B29" s="283" t="s">
        <v>98</v>
      </c>
      <c r="C29" s="283" t="s">
        <v>83</v>
      </c>
      <c r="D29" s="183" t="s">
        <v>113</v>
      </c>
      <c r="E29" s="175">
        <v>1</v>
      </c>
      <c r="F29" s="176">
        <v>18277</v>
      </c>
      <c r="G29" s="176">
        <v>18277</v>
      </c>
      <c r="H29" s="175">
        <v>0</v>
      </c>
      <c r="I29" s="175">
        <v>0</v>
      </c>
      <c r="J29" s="177">
        <v>18277</v>
      </c>
    </row>
    <row r="30" spans="1:10" x14ac:dyDescent="0.2">
      <c r="A30" s="289"/>
      <c r="B30" s="284"/>
      <c r="C30" s="284"/>
      <c r="D30" s="183" t="s">
        <v>112</v>
      </c>
      <c r="E30" s="175">
        <v>3</v>
      </c>
      <c r="F30" s="176">
        <v>7768</v>
      </c>
      <c r="G30" s="176">
        <v>23304</v>
      </c>
      <c r="H30" s="175">
        <v>0</v>
      </c>
      <c r="I30" s="175">
        <v>0</v>
      </c>
      <c r="J30" s="177">
        <v>23304</v>
      </c>
    </row>
    <row r="31" spans="1:10" x14ac:dyDescent="0.2">
      <c r="A31" s="289"/>
      <c r="B31" s="284"/>
      <c r="C31" s="284"/>
      <c r="D31" s="183" t="s">
        <v>127</v>
      </c>
      <c r="E31" s="175">
        <v>2</v>
      </c>
      <c r="F31" s="176">
        <v>1372</v>
      </c>
      <c r="G31" s="176">
        <v>2744</v>
      </c>
      <c r="H31" s="175">
        <v>0</v>
      </c>
      <c r="I31" s="175">
        <v>0</v>
      </c>
      <c r="J31" s="177">
        <v>2744</v>
      </c>
    </row>
    <row r="32" spans="1:10" x14ac:dyDescent="0.2">
      <c r="A32" s="289"/>
      <c r="B32" s="284"/>
      <c r="C32" s="284"/>
      <c r="D32" s="183" t="s">
        <v>99</v>
      </c>
      <c r="E32" s="175">
        <v>1</v>
      </c>
      <c r="F32" s="176">
        <v>33520</v>
      </c>
      <c r="G32" s="176">
        <v>33520</v>
      </c>
      <c r="H32" s="175">
        <v>0</v>
      </c>
      <c r="I32" s="175">
        <v>0</v>
      </c>
      <c r="J32" s="177">
        <v>33520</v>
      </c>
    </row>
    <row r="33" spans="1:10" x14ac:dyDescent="0.2">
      <c r="A33" s="289"/>
      <c r="B33" s="284"/>
      <c r="C33" s="285"/>
      <c r="D33" s="183" t="s">
        <v>233</v>
      </c>
      <c r="E33" s="175">
        <v>6</v>
      </c>
      <c r="F33" s="176">
        <v>5807</v>
      </c>
      <c r="G33" s="176">
        <v>34841</v>
      </c>
      <c r="H33" s="175">
        <v>0</v>
      </c>
      <c r="I33" s="175">
        <v>0</v>
      </c>
      <c r="J33" s="177">
        <v>34841</v>
      </c>
    </row>
    <row r="34" spans="1:10" x14ac:dyDescent="0.2">
      <c r="A34" s="289"/>
      <c r="B34" s="284"/>
      <c r="C34" s="283" t="s">
        <v>87</v>
      </c>
      <c r="D34" s="183" t="s">
        <v>102</v>
      </c>
      <c r="E34" s="175">
        <v>105</v>
      </c>
      <c r="F34" s="176">
        <v>7134</v>
      </c>
      <c r="G34" s="176">
        <v>749101</v>
      </c>
      <c r="H34" s="176">
        <v>1483</v>
      </c>
      <c r="I34" s="176">
        <v>155725</v>
      </c>
      <c r="J34" s="177">
        <v>593377</v>
      </c>
    </row>
    <row r="35" spans="1:10" x14ac:dyDescent="0.2">
      <c r="A35" s="289"/>
      <c r="B35" s="284"/>
      <c r="C35" s="284"/>
      <c r="D35" s="183" t="s">
        <v>108</v>
      </c>
      <c r="E35" s="175">
        <v>1</v>
      </c>
      <c r="F35" s="176">
        <v>19760</v>
      </c>
      <c r="G35" s="176">
        <v>19760</v>
      </c>
      <c r="H35" s="176">
        <v>1483</v>
      </c>
      <c r="I35" s="176">
        <v>1483</v>
      </c>
      <c r="J35" s="177">
        <v>18277</v>
      </c>
    </row>
    <row r="36" spans="1:10" x14ac:dyDescent="0.2">
      <c r="A36" s="289"/>
      <c r="B36" s="284"/>
      <c r="C36" s="284"/>
      <c r="D36" s="183" t="s">
        <v>118</v>
      </c>
      <c r="E36" s="175">
        <v>2</v>
      </c>
      <c r="F36" s="176">
        <v>4225</v>
      </c>
      <c r="G36" s="176">
        <v>8450</v>
      </c>
      <c r="H36" s="176">
        <v>1483</v>
      </c>
      <c r="I36" s="176">
        <v>2966</v>
      </c>
      <c r="J36" s="177">
        <v>5484</v>
      </c>
    </row>
    <row r="37" spans="1:10" x14ac:dyDescent="0.2">
      <c r="A37" s="289"/>
      <c r="B37" s="284"/>
      <c r="C37" s="284"/>
      <c r="D37" s="183" t="s">
        <v>105</v>
      </c>
      <c r="E37" s="175">
        <v>8</v>
      </c>
      <c r="F37" s="176">
        <v>35003</v>
      </c>
      <c r="G37" s="176">
        <v>280023</v>
      </c>
      <c r="H37" s="176">
        <v>1483</v>
      </c>
      <c r="I37" s="176">
        <v>11865</v>
      </c>
      <c r="J37" s="177">
        <v>268158</v>
      </c>
    </row>
    <row r="38" spans="1:10" x14ac:dyDescent="0.2">
      <c r="A38" s="289"/>
      <c r="B38" s="284"/>
      <c r="C38" s="284"/>
      <c r="D38" s="183" t="s">
        <v>234</v>
      </c>
      <c r="E38" s="175">
        <v>46</v>
      </c>
      <c r="F38" s="176">
        <v>26534</v>
      </c>
      <c r="G38" s="176">
        <v>1220578</v>
      </c>
      <c r="H38" s="176">
        <v>1483</v>
      </c>
      <c r="I38" s="176">
        <v>68222</v>
      </c>
      <c r="J38" s="177">
        <v>1152356</v>
      </c>
    </row>
    <row r="39" spans="1:10" x14ac:dyDescent="0.2">
      <c r="A39" s="289"/>
      <c r="B39" s="284"/>
      <c r="C39" s="284"/>
      <c r="D39" s="183" t="s">
        <v>107</v>
      </c>
      <c r="E39" s="175">
        <v>16</v>
      </c>
      <c r="F39" s="176">
        <v>5533</v>
      </c>
      <c r="G39" s="176">
        <v>88533</v>
      </c>
      <c r="H39" s="176">
        <v>1483</v>
      </c>
      <c r="I39" s="176">
        <v>23729</v>
      </c>
      <c r="J39" s="177">
        <v>64804</v>
      </c>
    </row>
    <row r="40" spans="1:10" x14ac:dyDescent="0.2">
      <c r="A40" s="289"/>
      <c r="B40" s="284"/>
      <c r="C40" s="285"/>
      <c r="D40" s="183" t="s">
        <v>235</v>
      </c>
      <c r="E40" s="175">
        <v>8</v>
      </c>
      <c r="F40" s="176">
        <v>7290</v>
      </c>
      <c r="G40" s="176">
        <v>58319</v>
      </c>
      <c r="H40" s="176">
        <v>1483</v>
      </c>
      <c r="I40" s="176">
        <v>11865</v>
      </c>
      <c r="J40" s="177">
        <v>46454</v>
      </c>
    </row>
    <row r="41" spans="1:10" x14ac:dyDescent="0.2">
      <c r="A41" s="289"/>
      <c r="B41" s="284"/>
      <c r="C41" s="283" t="s">
        <v>91</v>
      </c>
      <c r="D41" s="183" t="s">
        <v>105</v>
      </c>
      <c r="E41" s="175">
        <v>8</v>
      </c>
      <c r="F41" s="176">
        <v>34616</v>
      </c>
      <c r="G41" s="176">
        <v>276929</v>
      </c>
      <c r="H41" s="176">
        <v>1253</v>
      </c>
      <c r="I41" s="176">
        <v>10025</v>
      </c>
      <c r="J41" s="177">
        <v>266903</v>
      </c>
    </row>
    <row r="42" spans="1:10" x14ac:dyDescent="0.2">
      <c r="A42" s="289"/>
      <c r="B42" s="284"/>
      <c r="C42" s="284"/>
      <c r="D42" s="183" t="s">
        <v>107</v>
      </c>
      <c r="E42" s="175">
        <v>4</v>
      </c>
      <c r="F42" s="176">
        <v>5199</v>
      </c>
      <c r="G42" s="176">
        <v>20795</v>
      </c>
      <c r="H42" s="176">
        <v>1253</v>
      </c>
      <c r="I42" s="176">
        <v>5013</v>
      </c>
      <c r="J42" s="177">
        <v>15783</v>
      </c>
    </row>
    <row r="43" spans="1:10" x14ac:dyDescent="0.2">
      <c r="A43" s="289"/>
      <c r="B43" s="284"/>
      <c r="C43" s="285"/>
      <c r="D43" s="183" t="s">
        <v>235</v>
      </c>
      <c r="E43" s="175">
        <v>178</v>
      </c>
      <c r="F43" s="176">
        <v>6905</v>
      </c>
      <c r="G43" s="176">
        <v>1229051</v>
      </c>
      <c r="H43" s="176">
        <v>1253</v>
      </c>
      <c r="I43" s="176">
        <v>223059</v>
      </c>
      <c r="J43" s="177">
        <v>1005992</v>
      </c>
    </row>
    <row r="44" spans="1:10" x14ac:dyDescent="0.2">
      <c r="A44" s="289"/>
      <c r="B44" s="284"/>
      <c r="C44" s="283" t="s">
        <v>92</v>
      </c>
      <c r="D44" s="183" t="s">
        <v>102</v>
      </c>
      <c r="E44" s="176">
        <v>5576</v>
      </c>
      <c r="F44" s="176">
        <v>6486</v>
      </c>
      <c r="G44" s="176">
        <v>36165882</v>
      </c>
      <c r="H44" s="175">
        <v>835</v>
      </c>
      <c r="I44" s="176">
        <v>4654748</v>
      </c>
      <c r="J44" s="177">
        <v>31511134</v>
      </c>
    </row>
    <row r="45" spans="1:10" x14ac:dyDescent="0.2">
      <c r="A45" s="289"/>
      <c r="B45" s="284"/>
      <c r="C45" s="284"/>
      <c r="D45" s="183" t="s">
        <v>126</v>
      </c>
      <c r="E45" s="175">
        <v>17</v>
      </c>
      <c r="F45" s="176">
        <v>98617</v>
      </c>
      <c r="G45" s="176">
        <v>1676496</v>
      </c>
      <c r="H45" s="175">
        <v>835</v>
      </c>
      <c r="I45" s="176">
        <v>14191</v>
      </c>
      <c r="J45" s="177">
        <v>1662304</v>
      </c>
    </row>
    <row r="46" spans="1:10" x14ac:dyDescent="0.2">
      <c r="A46" s="289"/>
      <c r="B46" s="284"/>
      <c r="C46" s="284"/>
      <c r="D46" s="183" t="s">
        <v>114</v>
      </c>
      <c r="E46" s="175">
        <v>21</v>
      </c>
      <c r="F46" s="176">
        <v>31449</v>
      </c>
      <c r="G46" s="176">
        <v>660435</v>
      </c>
      <c r="H46" s="175">
        <v>835</v>
      </c>
      <c r="I46" s="176">
        <v>17530</v>
      </c>
      <c r="J46" s="177">
        <v>642904</v>
      </c>
    </row>
    <row r="47" spans="1:10" x14ac:dyDescent="0.2">
      <c r="A47" s="289"/>
      <c r="B47" s="284"/>
      <c r="C47" s="284"/>
      <c r="D47" s="183" t="s">
        <v>108</v>
      </c>
      <c r="E47" s="176">
        <v>1041</v>
      </c>
      <c r="F47" s="176">
        <v>19112</v>
      </c>
      <c r="G47" s="176">
        <v>19895672</v>
      </c>
      <c r="H47" s="175">
        <v>835</v>
      </c>
      <c r="I47" s="176">
        <v>869009</v>
      </c>
      <c r="J47" s="177">
        <v>19026664</v>
      </c>
    </row>
    <row r="48" spans="1:10" x14ac:dyDescent="0.2">
      <c r="A48" s="289"/>
      <c r="B48" s="284"/>
      <c r="C48" s="284"/>
      <c r="D48" s="183" t="s">
        <v>109</v>
      </c>
      <c r="E48" s="175">
        <v>80</v>
      </c>
      <c r="F48" s="176">
        <v>12258</v>
      </c>
      <c r="G48" s="176">
        <v>980638</v>
      </c>
      <c r="H48" s="175">
        <v>835</v>
      </c>
      <c r="I48" s="176">
        <v>66783</v>
      </c>
      <c r="J48" s="177">
        <v>913855</v>
      </c>
    </row>
    <row r="49" spans="1:10" x14ac:dyDescent="0.2">
      <c r="A49" s="289"/>
      <c r="B49" s="284"/>
      <c r="C49" s="284"/>
      <c r="D49" s="183" t="s">
        <v>103</v>
      </c>
      <c r="E49" s="175">
        <v>702</v>
      </c>
      <c r="F49" s="176">
        <v>8603</v>
      </c>
      <c r="G49" s="176">
        <v>6039235</v>
      </c>
      <c r="H49" s="175">
        <v>835</v>
      </c>
      <c r="I49" s="176">
        <v>586017</v>
      </c>
      <c r="J49" s="177">
        <v>5453217</v>
      </c>
    </row>
    <row r="50" spans="1:10" x14ac:dyDescent="0.2">
      <c r="A50" s="289"/>
      <c r="B50" s="284"/>
      <c r="C50" s="284"/>
      <c r="D50" s="183" t="s">
        <v>104</v>
      </c>
      <c r="E50" s="175">
        <v>70</v>
      </c>
      <c r="F50" s="176">
        <v>5862</v>
      </c>
      <c r="G50" s="176">
        <v>410329</v>
      </c>
      <c r="H50" s="175">
        <v>835</v>
      </c>
      <c r="I50" s="176">
        <v>58435</v>
      </c>
      <c r="J50" s="177">
        <v>351894</v>
      </c>
    </row>
    <row r="51" spans="1:10" x14ac:dyDescent="0.2">
      <c r="A51" s="289"/>
      <c r="B51" s="284"/>
      <c r="C51" s="284"/>
      <c r="D51" s="183" t="s">
        <v>118</v>
      </c>
      <c r="E51" s="175">
        <v>163</v>
      </c>
      <c r="F51" s="176">
        <v>3577</v>
      </c>
      <c r="G51" s="176">
        <v>583020</v>
      </c>
      <c r="H51" s="175">
        <v>835</v>
      </c>
      <c r="I51" s="176">
        <v>136070</v>
      </c>
      <c r="J51" s="177">
        <v>446951</v>
      </c>
    </row>
    <row r="52" spans="1:10" x14ac:dyDescent="0.2">
      <c r="A52" s="289"/>
      <c r="B52" s="284"/>
      <c r="C52" s="284"/>
      <c r="D52" s="183" t="s">
        <v>110</v>
      </c>
      <c r="E52" s="175">
        <v>132</v>
      </c>
      <c r="F52" s="176">
        <v>2207</v>
      </c>
      <c r="G52" s="176">
        <v>291293</v>
      </c>
      <c r="H52" s="175">
        <v>835</v>
      </c>
      <c r="I52" s="176">
        <v>110191</v>
      </c>
      <c r="J52" s="177">
        <v>181101</v>
      </c>
    </row>
    <row r="53" spans="1:10" x14ac:dyDescent="0.2">
      <c r="A53" s="289"/>
      <c r="B53" s="284"/>
      <c r="C53" s="284"/>
      <c r="D53" s="183" t="s">
        <v>105</v>
      </c>
      <c r="E53" s="176">
        <v>7988</v>
      </c>
      <c r="F53" s="176">
        <v>34355</v>
      </c>
      <c r="G53" s="176">
        <v>274424460</v>
      </c>
      <c r="H53" s="175">
        <v>835</v>
      </c>
      <c r="I53" s="176">
        <v>6668243</v>
      </c>
      <c r="J53" s="177">
        <v>267756216</v>
      </c>
    </row>
    <row r="54" spans="1:10" x14ac:dyDescent="0.2">
      <c r="A54" s="289"/>
      <c r="B54" s="284"/>
      <c r="C54" s="284"/>
      <c r="D54" s="183" t="s">
        <v>234</v>
      </c>
      <c r="E54" s="175">
        <v>222</v>
      </c>
      <c r="F54" s="176">
        <v>25886</v>
      </c>
      <c r="G54" s="176">
        <v>5746690</v>
      </c>
      <c r="H54" s="175">
        <v>835</v>
      </c>
      <c r="I54" s="176">
        <v>185322</v>
      </c>
      <c r="J54" s="177">
        <v>5561368</v>
      </c>
    </row>
    <row r="55" spans="1:10" x14ac:dyDescent="0.2">
      <c r="A55" s="289"/>
      <c r="B55" s="284"/>
      <c r="C55" s="284"/>
      <c r="D55" s="183" t="s">
        <v>107</v>
      </c>
      <c r="E55" s="175">
        <v>43</v>
      </c>
      <c r="F55" s="176">
        <v>4885</v>
      </c>
      <c r="G55" s="176">
        <v>210056</v>
      </c>
      <c r="H55" s="175">
        <v>835</v>
      </c>
      <c r="I55" s="176">
        <v>35896</v>
      </c>
      <c r="J55" s="177">
        <v>174160</v>
      </c>
    </row>
    <row r="56" spans="1:10" x14ac:dyDescent="0.2">
      <c r="A56" s="290"/>
      <c r="B56" s="285"/>
      <c r="C56" s="285"/>
      <c r="D56" s="183" t="s">
        <v>235</v>
      </c>
      <c r="E56" s="176">
        <v>4222</v>
      </c>
      <c r="F56" s="176">
        <v>6642</v>
      </c>
      <c r="G56" s="176">
        <v>28040607</v>
      </c>
      <c r="H56" s="175">
        <v>835</v>
      </c>
      <c r="I56" s="176">
        <v>3524452</v>
      </c>
      <c r="J56" s="177">
        <v>24516155</v>
      </c>
    </row>
    <row r="57" spans="1:10" ht="15.75" customHeight="1" x14ac:dyDescent="0.2">
      <c r="A57" s="288" t="s">
        <v>146</v>
      </c>
      <c r="B57" s="291" t="s">
        <v>64</v>
      </c>
      <c r="C57" s="292"/>
      <c r="D57" s="293"/>
      <c r="E57" s="176">
        <v>8283</v>
      </c>
      <c r="F57" s="176"/>
      <c r="G57" s="176">
        <v>90051589</v>
      </c>
      <c r="H57" s="176"/>
      <c r="I57" s="176">
        <v>11705929</v>
      </c>
      <c r="J57" s="177">
        <v>78345660</v>
      </c>
    </row>
    <row r="58" spans="1:10" x14ac:dyDescent="0.2">
      <c r="A58" s="289"/>
      <c r="B58" s="183" t="s">
        <v>79</v>
      </c>
      <c r="C58" s="183" t="s">
        <v>80</v>
      </c>
      <c r="D58" s="183" t="s">
        <v>81</v>
      </c>
      <c r="E58" s="294">
        <v>21</v>
      </c>
      <c r="F58" s="281">
        <v>6948</v>
      </c>
      <c r="G58" s="281">
        <v>145904</v>
      </c>
      <c r="H58" s="294">
        <v>0</v>
      </c>
      <c r="I58" s="294">
        <v>0</v>
      </c>
      <c r="J58" s="286">
        <v>145904</v>
      </c>
    </row>
    <row r="59" spans="1:10" x14ac:dyDescent="0.2">
      <c r="A59" s="289"/>
      <c r="B59" s="283" t="s">
        <v>82</v>
      </c>
      <c r="C59" s="283" t="s">
        <v>83</v>
      </c>
      <c r="D59" s="183" t="s">
        <v>86</v>
      </c>
      <c r="E59" s="295"/>
      <c r="F59" s="282"/>
      <c r="G59" s="282"/>
      <c r="H59" s="295"/>
      <c r="I59" s="295"/>
      <c r="J59" s="287"/>
    </row>
    <row r="60" spans="1:10" x14ac:dyDescent="0.2">
      <c r="A60" s="289"/>
      <c r="B60" s="284"/>
      <c r="C60" s="285"/>
      <c r="D60" s="183" t="s">
        <v>100</v>
      </c>
      <c r="E60" s="175">
        <v>8</v>
      </c>
      <c r="F60" s="176">
        <v>10437</v>
      </c>
      <c r="G60" s="176">
        <v>83494</v>
      </c>
      <c r="H60" s="175">
        <v>0</v>
      </c>
      <c r="I60" s="175">
        <v>0</v>
      </c>
      <c r="J60" s="177">
        <v>83494</v>
      </c>
    </row>
    <row r="61" spans="1:10" ht="15.75" customHeight="1" x14ac:dyDescent="0.2">
      <c r="A61" s="289"/>
      <c r="B61" s="284"/>
      <c r="C61" s="283" t="s">
        <v>87</v>
      </c>
      <c r="D61" s="183" t="s">
        <v>90</v>
      </c>
      <c r="E61" s="175">
        <v>73</v>
      </c>
      <c r="F61" s="176">
        <v>8431</v>
      </c>
      <c r="G61" s="176">
        <v>615457</v>
      </c>
      <c r="H61" s="176">
        <v>2592</v>
      </c>
      <c r="I61" s="176">
        <v>189236</v>
      </c>
      <c r="J61" s="177">
        <v>426221</v>
      </c>
    </row>
    <row r="62" spans="1:10" x14ac:dyDescent="0.2">
      <c r="A62" s="289"/>
      <c r="B62" s="284"/>
      <c r="C62" s="285"/>
      <c r="D62" s="183" t="s">
        <v>106</v>
      </c>
      <c r="E62" s="175">
        <v>16</v>
      </c>
      <c r="F62" s="176">
        <v>11920</v>
      </c>
      <c r="G62" s="176">
        <v>190717</v>
      </c>
      <c r="H62" s="176">
        <v>2592</v>
      </c>
      <c r="I62" s="176">
        <v>41476</v>
      </c>
      <c r="J62" s="177">
        <v>149241</v>
      </c>
    </row>
    <row r="63" spans="1:10" x14ac:dyDescent="0.2">
      <c r="A63" s="289"/>
      <c r="B63" s="284"/>
      <c r="C63" s="283" t="s">
        <v>92</v>
      </c>
      <c r="D63" s="183" t="s">
        <v>88</v>
      </c>
      <c r="E63" s="175">
        <v>417</v>
      </c>
      <c r="F63" s="176">
        <v>27913</v>
      </c>
      <c r="G63" s="176">
        <v>11639739</v>
      </c>
      <c r="H63" s="176">
        <v>1944</v>
      </c>
      <c r="I63" s="176">
        <v>810632</v>
      </c>
      <c r="J63" s="177">
        <v>10829107</v>
      </c>
    </row>
    <row r="64" spans="1:10" x14ac:dyDescent="0.2">
      <c r="A64" s="289"/>
      <c r="B64" s="284"/>
      <c r="C64" s="284"/>
      <c r="D64" s="183" t="s">
        <v>94</v>
      </c>
      <c r="E64" s="175">
        <v>2</v>
      </c>
      <c r="F64" s="176">
        <v>21026</v>
      </c>
      <c r="G64" s="176">
        <v>42052</v>
      </c>
      <c r="H64" s="176">
        <v>1944</v>
      </c>
      <c r="I64" s="176">
        <v>3888</v>
      </c>
      <c r="J64" s="177">
        <v>38164</v>
      </c>
    </row>
    <row r="65" spans="1:10" x14ac:dyDescent="0.2">
      <c r="A65" s="289"/>
      <c r="B65" s="284"/>
      <c r="C65" s="284"/>
      <c r="D65" s="183" t="s">
        <v>90</v>
      </c>
      <c r="E65" s="176">
        <v>2743</v>
      </c>
      <c r="F65" s="176">
        <v>7783</v>
      </c>
      <c r="G65" s="176">
        <v>21347696</v>
      </c>
      <c r="H65" s="176">
        <v>1944</v>
      </c>
      <c r="I65" s="176">
        <v>5332286</v>
      </c>
      <c r="J65" s="177">
        <v>16015410</v>
      </c>
    </row>
    <row r="66" spans="1:10" x14ac:dyDescent="0.2">
      <c r="A66" s="289"/>
      <c r="B66" s="285"/>
      <c r="C66" s="285"/>
      <c r="D66" s="183" t="s">
        <v>106</v>
      </c>
      <c r="E66" s="176">
        <v>1028</v>
      </c>
      <c r="F66" s="176">
        <v>11271</v>
      </c>
      <c r="G66" s="176">
        <v>11587100</v>
      </c>
      <c r="H66" s="176">
        <v>1944</v>
      </c>
      <c r="I66" s="176">
        <v>1998392</v>
      </c>
      <c r="J66" s="177">
        <v>9588707</v>
      </c>
    </row>
    <row r="67" spans="1:10" x14ac:dyDescent="0.2">
      <c r="A67" s="289"/>
      <c r="B67" s="283" t="s">
        <v>98</v>
      </c>
      <c r="C67" s="283" t="s">
        <v>83</v>
      </c>
      <c r="D67" s="183" t="s">
        <v>113</v>
      </c>
      <c r="E67" s="175">
        <v>1</v>
      </c>
      <c r="F67" s="176">
        <v>18277</v>
      </c>
      <c r="G67" s="176">
        <v>18277</v>
      </c>
      <c r="H67" s="175">
        <v>0</v>
      </c>
      <c r="I67" s="175">
        <v>0</v>
      </c>
      <c r="J67" s="177">
        <v>18277</v>
      </c>
    </row>
    <row r="68" spans="1:10" x14ac:dyDescent="0.2">
      <c r="A68" s="289"/>
      <c r="B68" s="284"/>
      <c r="C68" s="285"/>
      <c r="D68" s="183" t="s">
        <v>99</v>
      </c>
      <c r="E68" s="175">
        <v>2</v>
      </c>
      <c r="F68" s="176">
        <v>33520</v>
      </c>
      <c r="G68" s="176">
        <v>67040</v>
      </c>
      <c r="H68" s="175">
        <v>0</v>
      </c>
      <c r="I68" s="175">
        <v>0</v>
      </c>
      <c r="J68" s="177">
        <v>67040</v>
      </c>
    </row>
    <row r="69" spans="1:10" x14ac:dyDescent="0.2">
      <c r="A69" s="289"/>
      <c r="B69" s="284"/>
      <c r="C69" s="283" t="s">
        <v>87</v>
      </c>
      <c r="D69" s="183" t="s">
        <v>102</v>
      </c>
      <c r="E69" s="175">
        <v>3</v>
      </c>
      <c r="F69" s="176">
        <v>7134</v>
      </c>
      <c r="G69" s="176">
        <v>21403</v>
      </c>
      <c r="H69" s="176">
        <v>1483</v>
      </c>
      <c r="I69" s="176">
        <v>4449</v>
      </c>
      <c r="J69" s="177">
        <v>16954</v>
      </c>
    </row>
    <row r="70" spans="1:10" x14ac:dyDescent="0.2">
      <c r="A70" s="289"/>
      <c r="B70" s="284"/>
      <c r="C70" s="284"/>
      <c r="D70" s="183" t="s">
        <v>118</v>
      </c>
      <c r="E70" s="175">
        <v>1</v>
      </c>
      <c r="F70" s="176">
        <v>4225</v>
      </c>
      <c r="G70" s="176">
        <v>4225</v>
      </c>
      <c r="H70" s="176">
        <v>1483</v>
      </c>
      <c r="I70" s="176">
        <v>1483</v>
      </c>
      <c r="J70" s="177">
        <v>2742</v>
      </c>
    </row>
    <row r="71" spans="1:10" x14ac:dyDescent="0.2">
      <c r="A71" s="289"/>
      <c r="B71" s="284"/>
      <c r="C71" s="284"/>
      <c r="D71" s="183" t="s">
        <v>105</v>
      </c>
      <c r="E71" s="175">
        <v>1</v>
      </c>
      <c r="F71" s="176">
        <v>35003</v>
      </c>
      <c r="G71" s="176">
        <v>35003</v>
      </c>
      <c r="H71" s="176">
        <v>1483</v>
      </c>
      <c r="I71" s="176">
        <v>1483</v>
      </c>
      <c r="J71" s="177">
        <v>33520</v>
      </c>
    </row>
    <row r="72" spans="1:10" x14ac:dyDescent="0.2">
      <c r="A72" s="289"/>
      <c r="B72" s="284"/>
      <c r="C72" s="285"/>
      <c r="D72" s="183" t="s">
        <v>107</v>
      </c>
      <c r="E72" s="175">
        <v>17</v>
      </c>
      <c r="F72" s="176">
        <v>5533</v>
      </c>
      <c r="G72" s="176">
        <v>94067</v>
      </c>
      <c r="H72" s="176">
        <v>1483</v>
      </c>
      <c r="I72" s="176">
        <v>25213</v>
      </c>
      <c r="J72" s="177">
        <v>68854</v>
      </c>
    </row>
    <row r="73" spans="1:10" x14ac:dyDescent="0.2">
      <c r="A73" s="289"/>
      <c r="B73" s="284"/>
      <c r="C73" s="283" t="s">
        <v>92</v>
      </c>
      <c r="D73" s="183" t="s">
        <v>102</v>
      </c>
      <c r="E73" s="175">
        <v>12</v>
      </c>
      <c r="F73" s="176">
        <v>6486</v>
      </c>
      <c r="G73" s="176">
        <v>77832</v>
      </c>
      <c r="H73" s="175">
        <v>835</v>
      </c>
      <c r="I73" s="176">
        <v>10017</v>
      </c>
      <c r="J73" s="177">
        <v>67814</v>
      </c>
    </row>
    <row r="74" spans="1:10" x14ac:dyDescent="0.2">
      <c r="A74" s="289"/>
      <c r="B74" s="284"/>
      <c r="C74" s="284"/>
      <c r="D74" s="183" t="s">
        <v>114</v>
      </c>
      <c r="E74" s="175">
        <v>79</v>
      </c>
      <c r="F74" s="176">
        <v>31449</v>
      </c>
      <c r="G74" s="176">
        <v>2484493</v>
      </c>
      <c r="H74" s="175">
        <v>835</v>
      </c>
      <c r="I74" s="176">
        <v>65948</v>
      </c>
      <c r="J74" s="177">
        <v>2418545</v>
      </c>
    </row>
    <row r="75" spans="1:10" x14ac:dyDescent="0.2">
      <c r="A75" s="289"/>
      <c r="B75" s="284"/>
      <c r="C75" s="284"/>
      <c r="D75" s="183" t="s">
        <v>108</v>
      </c>
      <c r="E75" s="175">
        <v>800</v>
      </c>
      <c r="F75" s="176">
        <v>19112</v>
      </c>
      <c r="G75" s="176">
        <v>15289662</v>
      </c>
      <c r="H75" s="175">
        <v>835</v>
      </c>
      <c r="I75" s="176">
        <v>667826</v>
      </c>
      <c r="J75" s="177">
        <v>14621836</v>
      </c>
    </row>
    <row r="76" spans="1:10" x14ac:dyDescent="0.2">
      <c r="A76" s="289"/>
      <c r="B76" s="284"/>
      <c r="C76" s="284"/>
      <c r="D76" s="183" t="s">
        <v>109</v>
      </c>
      <c r="E76" s="175">
        <v>93</v>
      </c>
      <c r="F76" s="176">
        <v>12258</v>
      </c>
      <c r="G76" s="176">
        <v>1139991</v>
      </c>
      <c r="H76" s="175">
        <v>835</v>
      </c>
      <c r="I76" s="176">
        <v>77635</v>
      </c>
      <c r="J76" s="177">
        <v>1062357</v>
      </c>
    </row>
    <row r="77" spans="1:10" x14ac:dyDescent="0.2">
      <c r="A77" s="289"/>
      <c r="B77" s="284"/>
      <c r="C77" s="284"/>
      <c r="D77" s="183" t="s">
        <v>118</v>
      </c>
      <c r="E77" s="175">
        <v>19</v>
      </c>
      <c r="F77" s="176">
        <v>3577</v>
      </c>
      <c r="G77" s="176">
        <v>67959</v>
      </c>
      <c r="H77" s="175">
        <v>835</v>
      </c>
      <c r="I77" s="176">
        <v>15861</v>
      </c>
      <c r="J77" s="177">
        <v>52099</v>
      </c>
    </row>
    <row r="78" spans="1:10" x14ac:dyDescent="0.2">
      <c r="A78" s="289"/>
      <c r="B78" s="284"/>
      <c r="C78" s="284"/>
      <c r="D78" s="183" t="s">
        <v>105</v>
      </c>
      <c r="E78" s="175">
        <v>357</v>
      </c>
      <c r="F78" s="176">
        <v>34355</v>
      </c>
      <c r="G78" s="176">
        <v>12264588</v>
      </c>
      <c r="H78" s="175">
        <v>835</v>
      </c>
      <c r="I78" s="176">
        <v>298017</v>
      </c>
      <c r="J78" s="177">
        <v>11966571</v>
      </c>
    </row>
    <row r="79" spans="1:10" x14ac:dyDescent="0.2">
      <c r="A79" s="289"/>
      <c r="B79" s="284"/>
      <c r="C79" s="284"/>
      <c r="D79" s="183" t="s">
        <v>107</v>
      </c>
      <c r="E79" s="176">
        <v>2486</v>
      </c>
      <c r="F79" s="176">
        <v>4885</v>
      </c>
      <c r="G79" s="176">
        <v>12144170</v>
      </c>
      <c r="H79" s="175">
        <v>835</v>
      </c>
      <c r="I79" s="176">
        <v>2075270</v>
      </c>
      <c r="J79" s="177">
        <v>10068900</v>
      </c>
    </row>
    <row r="80" spans="1:10" x14ac:dyDescent="0.2">
      <c r="A80" s="290"/>
      <c r="B80" s="285"/>
      <c r="C80" s="285"/>
      <c r="D80" s="183" t="s">
        <v>235</v>
      </c>
      <c r="E80" s="175">
        <v>104</v>
      </c>
      <c r="F80" s="176">
        <v>6642</v>
      </c>
      <c r="G80" s="176">
        <v>690721</v>
      </c>
      <c r="H80" s="175">
        <v>835</v>
      </c>
      <c r="I80" s="176">
        <v>86817</v>
      </c>
      <c r="J80" s="177">
        <v>603903</v>
      </c>
    </row>
    <row r="81" spans="1:10" ht="15.75" customHeight="1" x14ac:dyDescent="0.2">
      <c r="A81" s="288" t="s">
        <v>2</v>
      </c>
      <c r="B81" s="291" t="s">
        <v>64</v>
      </c>
      <c r="C81" s="292"/>
      <c r="D81" s="293"/>
      <c r="E81" s="176">
        <v>6468</v>
      </c>
      <c r="F81" s="176"/>
      <c r="G81" s="176">
        <v>65968633</v>
      </c>
      <c r="H81" s="176"/>
      <c r="I81" s="176">
        <v>5618014</v>
      </c>
      <c r="J81" s="177">
        <v>60350619</v>
      </c>
    </row>
    <row r="82" spans="1:10" x14ac:dyDescent="0.2">
      <c r="A82" s="289"/>
      <c r="B82" s="183" t="s">
        <v>79</v>
      </c>
      <c r="C82" s="183" t="s">
        <v>80</v>
      </c>
      <c r="D82" s="183" t="s">
        <v>81</v>
      </c>
      <c r="E82" s="294">
        <v>2</v>
      </c>
      <c r="F82" s="281">
        <v>10437</v>
      </c>
      <c r="G82" s="281">
        <v>20873</v>
      </c>
      <c r="H82" s="294">
        <v>0</v>
      </c>
      <c r="I82" s="294">
        <v>0</v>
      </c>
      <c r="J82" s="286">
        <v>20873</v>
      </c>
    </row>
    <row r="83" spans="1:10" x14ac:dyDescent="0.2">
      <c r="A83" s="289"/>
      <c r="B83" s="283" t="s">
        <v>82</v>
      </c>
      <c r="C83" s="183" t="s">
        <v>83</v>
      </c>
      <c r="D83" s="183" t="s">
        <v>100</v>
      </c>
      <c r="E83" s="295"/>
      <c r="F83" s="282"/>
      <c r="G83" s="282"/>
      <c r="H83" s="295"/>
      <c r="I83" s="295"/>
      <c r="J83" s="287"/>
    </row>
    <row r="84" spans="1:10" x14ac:dyDescent="0.2">
      <c r="A84" s="289"/>
      <c r="B84" s="284"/>
      <c r="C84" s="283" t="s">
        <v>92</v>
      </c>
      <c r="D84" s="183" t="s">
        <v>90</v>
      </c>
      <c r="E84" s="175">
        <v>31</v>
      </c>
      <c r="F84" s="176">
        <v>7783</v>
      </c>
      <c r="G84" s="176">
        <v>241261</v>
      </c>
      <c r="H84" s="176">
        <v>1944</v>
      </c>
      <c r="I84" s="176">
        <v>60263</v>
      </c>
      <c r="J84" s="177">
        <v>180998</v>
      </c>
    </row>
    <row r="85" spans="1:10" x14ac:dyDescent="0.2">
      <c r="A85" s="289"/>
      <c r="B85" s="285"/>
      <c r="C85" s="285"/>
      <c r="D85" s="183" t="s">
        <v>106</v>
      </c>
      <c r="E85" s="175">
        <v>125</v>
      </c>
      <c r="F85" s="176">
        <v>11271</v>
      </c>
      <c r="G85" s="176">
        <v>1408937</v>
      </c>
      <c r="H85" s="176">
        <v>1944</v>
      </c>
      <c r="I85" s="176">
        <v>242995</v>
      </c>
      <c r="J85" s="177">
        <v>1165942</v>
      </c>
    </row>
    <row r="86" spans="1:10" x14ac:dyDescent="0.2">
      <c r="A86" s="289"/>
      <c r="B86" s="283" t="s">
        <v>98</v>
      </c>
      <c r="C86" s="283" t="s">
        <v>83</v>
      </c>
      <c r="D86" s="183" t="s">
        <v>113</v>
      </c>
      <c r="E86" s="175">
        <v>3</v>
      </c>
      <c r="F86" s="176">
        <v>18277</v>
      </c>
      <c r="G86" s="176">
        <v>54832</v>
      </c>
      <c r="H86" s="175">
        <v>0</v>
      </c>
      <c r="I86" s="175">
        <v>0</v>
      </c>
      <c r="J86" s="177">
        <v>54832</v>
      </c>
    </row>
    <row r="87" spans="1:10" x14ac:dyDescent="0.2">
      <c r="A87" s="289"/>
      <c r="B87" s="284"/>
      <c r="C87" s="285"/>
      <c r="D87" s="183" t="s">
        <v>99</v>
      </c>
      <c r="E87" s="175">
        <v>3</v>
      </c>
      <c r="F87" s="176">
        <v>33520</v>
      </c>
      <c r="G87" s="176">
        <v>100559</v>
      </c>
      <c r="H87" s="175">
        <v>0</v>
      </c>
      <c r="I87" s="175">
        <v>0</v>
      </c>
      <c r="J87" s="177">
        <v>100559</v>
      </c>
    </row>
    <row r="88" spans="1:10" x14ac:dyDescent="0.2">
      <c r="A88" s="289"/>
      <c r="B88" s="284"/>
      <c r="C88" s="283" t="s">
        <v>87</v>
      </c>
      <c r="D88" s="183" t="s">
        <v>102</v>
      </c>
      <c r="E88" s="175">
        <v>48</v>
      </c>
      <c r="F88" s="176">
        <v>7134</v>
      </c>
      <c r="G88" s="176">
        <v>342446</v>
      </c>
      <c r="H88" s="176">
        <v>1483</v>
      </c>
      <c r="I88" s="176">
        <v>71188</v>
      </c>
      <c r="J88" s="177">
        <v>271258</v>
      </c>
    </row>
    <row r="89" spans="1:10" x14ac:dyDescent="0.2">
      <c r="A89" s="289"/>
      <c r="B89" s="284"/>
      <c r="C89" s="284"/>
      <c r="D89" s="183" t="s">
        <v>108</v>
      </c>
      <c r="E89" s="175">
        <v>6</v>
      </c>
      <c r="F89" s="176">
        <v>19760</v>
      </c>
      <c r="G89" s="176">
        <v>118562</v>
      </c>
      <c r="H89" s="176">
        <v>1483</v>
      </c>
      <c r="I89" s="176">
        <v>8899</v>
      </c>
      <c r="J89" s="177">
        <v>109664</v>
      </c>
    </row>
    <row r="90" spans="1:10" x14ac:dyDescent="0.2">
      <c r="A90" s="289"/>
      <c r="B90" s="284"/>
      <c r="C90" s="285"/>
      <c r="D90" s="183" t="s">
        <v>105</v>
      </c>
      <c r="E90" s="175">
        <v>6</v>
      </c>
      <c r="F90" s="176">
        <v>35003</v>
      </c>
      <c r="G90" s="176">
        <v>210017</v>
      </c>
      <c r="H90" s="176">
        <v>1483</v>
      </c>
      <c r="I90" s="176">
        <v>8899</v>
      </c>
      <c r="J90" s="177">
        <v>201119</v>
      </c>
    </row>
    <row r="91" spans="1:10" x14ac:dyDescent="0.2">
      <c r="A91" s="289"/>
      <c r="B91" s="284"/>
      <c r="C91" s="183" t="s">
        <v>91</v>
      </c>
      <c r="D91" s="183" t="s">
        <v>102</v>
      </c>
      <c r="E91" s="175">
        <v>32</v>
      </c>
      <c r="F91" s="176">
        <v>6774</v>
      </c>
      <c r="G91" s="176">
        <v>216756</v>
      </c>
      <c r="H91" s="176">
        <v>1253</v>
      </c>
      <c r="I91" s="176">
        <v>40100</v>
      </c>
      <c r="J91" s="177">
        <v>176655</v>
      </c>
    </row>
    <row r="92" spans="1:10" x14ac:dyDescent="0.2">
      <c r="A92" s="289"/>
      <c r="B92" s="284"/>
      <c r="C92" s="283" t="s">
        <v>92</v>
      </c>
      <c r="D92" s="183" t="s">
        <v>102</v>
      </c>
      <c r="E92" s="176">
        <v>4916</v>
      </c>
      <c r="F92" s="176">
        <v>6486</v>
      </c>
      <c r="G92" s="176">
        <v>31885129</v>
      </c>
      <c r="H92" s="175">
        <v>835</v>
      </c>
      <c r="I92" s="176">
        <v>4103791</v>
      </c>
      <c r="J92" s="177">
        <v>27781337</v>
      </c>
    </row>
    <row r="93" spans="1:10" x14ac:dyDescent="0.2">
      <c r="A93" s="289"/>
      <c r="B93" s="284"/>
      <c r="C93" s="284"/>
      <c r="D93" s="183" t="s">
        <v>108</v>
      </c>
      <c r="E93" s="175">
        <v>863</v>
      </c>
      <c r="F93" s="176">
        <v>19112</v>
      </c>
      <c r="G93" s="176">
        <v>16493723</v>
      </c>
      <c r="H93" s="175">
        <v>835</v>
      </c>
      <c r="I93" s="176">
        <v>720417</v>
      </c>
      <c r="J93" s="177">
        <v>15773305</v>
      </c>
    </row>
    <row r="94" spans="1:10" x14ac:dyDescent="0.2">
      <c r="A94" s="290"/>
      <c r="B94" s="285"/>
      <c r="C94" s="285"/>
      <c r="D94" s="183" t="s">
        <v>105</v>
      </c>
      <c r="E94" s="175">
        <v>433</v>
      </c>
      <c r="F94" s="176">
        <v>34355</v>
      </c>
      <c r="G94" s="176">
        <v>14875537</v>
      </c>
      <c r="H94" s="175">
        <v>835</v>
      </c>
      <c r="I94" s="176">
        <v>361461</v>
      </c>
      <c r="J94" s="177">
        <v>14514076</v>
      </c>
    </row>
    <row r="95" spans="1:10" ht="15.75" customHeight="1" x14ac:dyDescent="0.2">
      <c r="A95" s="288" t="s">
        <v>3</v>
      </c>
      <c r="B95" s="291" t="s">
        <v>64</v>
      </c>
      <c r="C95" s="292"/>
      <c r="D95" s="293"/>
      <c r="E95" s="175">
        <v>10</v>
      </c>
      <c r="F95" s="176"/>
      <c r="G95" s="176">
        <v>343546</v>
      </c>
      <c r="H95" s="175"/>
      <c r="I95" s="176">
        <v>8348</v>
      </c>
      <c r="J95" s="177">
        <v>335198</v>
      </c>
    </row>
    <row r="96" spans="1:10" x14ac:dyDescent="0.2">
      <c r="A96" s="289"/>
      <c r="B96" s="183" t="s">
        <v>79</v>
      </c>
      <c r="C96" s="183" t="s">
        <v>80</v>
      </c>
      <c r="D96" s="183" t="s">
        <v>81</v>
      </c>
      <c r="E96" s="294">
        <v>10</v>
      </c>
      <c r="F96" s="281">
        <v>34355</v>
      </c>
      <c r="G96" s="281">
        <v>343546</v>
      </c>
      <c r="H96" s="294">
        <v>835</v>
      </c>
      <c r="I96" s="281">
        <v>8348</v>
      </c>
      <c r="J96" s="286">
        <v>335198</v>
      </c>
    </row>
    <row r="97" spans="1:10" x14ac:dyDescent="0.2">
      <c r="A97" s="290"/>
      <c r="B97" s="183" t="s">
        <v>98</v>
      </c>
      <c r="C97" s="183" t="s">
        <v>92</v>
      </c>
      <c r="D97" s="183" t="s">
        <v>105</v>
      </c>
      <c r="E97" s="295"/>
      <c r="F97" s="282"/>
      <c r="G97" s="282"/>
      <c r="H97" s="295"/>
      <c r="I97" s="282"/>
      <c r="J97" s="287"/>
    </row>
    <row r="98" spans="1:10" ht="15.75" customHeight="1" x14ac:dyDescent="0.2">
      <c r="A98" s="288" t="s">
        <v>4</v>
      </c>
      <c r="B98" s="291" t="s">
        <v>64</v>
      </c>
      <c r="C98" s="292"/>
      <c r="D98" s="293"/>
      <c r="E98" s="176">
        <v>8630</v>
      </c>
      <c r="F98" s="176"/>
      <c r="G98" s="176">
        <v>127503790</v>
      </c>
      <c r="H98" s="176"/>
      <c r="I98" s="176">
        <v>11566345</v>
      </c>
      <c r="J98" s="177">
        <v>115937445</v>
      </c>
    </row>
    <row r="99" spans="1:10" x14ac:dyDescent="0.2">
      <c r="A99" s="289"/>
      <c r="B99" s="183" t="s">
        <v>79</v>
      </c>
      <c r="C99" s="183" t="s">
        <v>80</v>
      </c>
      <c r="D99" s="183" t="s">
        <v>81</v>
      </c>
      <c r="E99" s="294">
        <v>1</v>
      </c>
      <c r="F99" s="281">
        <v>27078</v>
      </c>
      <c r="G99" s="281">
        <v>27078</v>
      </c>
      <c r="H99" s="294">
        <v>0</v>
      </c>
      <c r="I99" s="294">
        <v>0</v>
      </c>
      <c r="J99" s="286">
        <v>27078</v>
      </c>
    </row>
    <row r="100" spans="1:10" x14ac:dyDescent="0.2">
      <c r="A100" s="289"/>
      <c r="B100" s="283" t="s">
        <v>82</v>
      </c>
      <c r="C100" s="283" t="s">
        <v>83</v>
      </c>
      <c r="D100" s="183" t="s">
        <v>119</v>
      </c>
      <c r="E100" s="295"/>
      <c r="F100" s="282"/>
      <c r="G100" s="282"/>
      <c r="H100" s="295"/>
      <c r="I100" s="295"/>
      <c r="J100" s="287"/>
    </row>
    <row r="101" spans="1:10" x14ac:dyDescent="0.2">
      <c r="A101" s="289"/>
      <c r="B101" s="284"/>
      <c r="C101" s="285"/>
      <c r="D101" s="183" t="s">
        <v>86</v>
      </c>
      <c r="E101" s="175">
        <v>26</v>
      </c>
      <c r="F101" s="176">
        <v>6948</v>
      </c>
      <c r="G101" s="176">
        <v>180643</v>
      </c>
      <c r="H101" s="175">
        <v>0</v>
      </c>
      <c r="I101" s="175">
        <v>0</v>
      </c>
      <c r="J101" s="177">
        <v>180643</v>
      </c>
    </row>
    <row r="102" spans="1:10" ht="15.75" customHeight="1" x14ac:dyDescent="0.2">
      <c r="A102" s="289"/>
      <c r="B102" s="284"/>
      <c r="C102" s="283" t="s">
        <v>87</v>
      </c>
      <c r="D102" s="183" t="s">
        <v>90</v>
      </c>
      <c r="E102" s="175">
        <v>38</v>
      </c>
      <c r="F102" s="176">
        <v>8431</v>
      </c>
      <c r="G102" s="176">
        <v>320375</v>
      </c>
      <c r="H102" s="176">
        <v>2592</v>
      </c>
      <c r="I102" s="176">
        <v>98506</v>
      </c>
      <c r="J102" s="177">
        <v>221869</v>
      </c>
    </row>
    <row r="103" spans="1:10" x14ac:dyDescent="0.2">
      <c r="A103" s="289"/>
      <c r="B103" s="284"/>
      <c r="C103" s="285"/>
      <c r="D103" s="183" t="s">
        <v>106</v>
      </c>
      <c r="E103" s="175">
        <v>4</v>
      </c>
      <c r="F103" s="176">
        <v>11920</v>
      </c>
      <c r="G103" s="176">
        <v>47679</v>
      </c>
      <c r="H103" s="176">
        <v>2592</v>
      </c>
      <c r="I103" s="176">
        <v>10369</v>
      </c>
      <c r="J103" s="177">
        <v>37310</v>
      </c>
    </row>
    <row r="104" spans="1:10" x14ac:dyDescent="0.2">
      <c r="A104" s="289"/>
      <c r="B104" s="284"/>
      <c r="C104" s="183" t="s">
        <v>91</v>
      </c>
      <c r="D104" s="183" t="s">
        <v>90</v>
      </c>
      <c r="E104" s="175">
        <v>10</v>
      </c>
      <c r="F104" s="176">
        <v>7783</v>
      </c>
      <c r="G104" s="176">
        <v>77826</v>
      </c>
      <c r="H104" s="176">
        <v>2362</v>
      </c>
      <c r="I104" s="176">
        <v>23623</v>
      </c>
      <c r="J104" s="177">
        <v>54203</v>
      </c>
    </row>
    <row r="105" spans="1:10" x14ac:dyDescent="0.2">
      <c r="A105" s="289"/>
      <c r="B105" s="284"/>
      <c r="C105" s="283" t="s">
        <v>92</v>
      </c>
      <c r="D105" s="183" t="s">
        <v>88</v>
      </c>
      <c r="E105" s="175">
        <v>302</v>
      </c>
      <c r="F105" s="176">
        <v>27913</v>
      </c>
      <c r="G105" s="176">
        <v>8429739</v>
      </c>
      <c r="H105" s="176">
        <v>1944</v>
      </c>
      <c r="I105" s="176">
        <v>587076</v>
      </c>
      <c r="J105" s="177">
        <v>7842663</v>
      </c>
    </row>
    <row r="106" spans="1:10" x14ac:dyDescent="0.2">
      <c r="A106" s="289"/>
      <c r="B106" s="284"/>
      <c r="C106" s="284"/>
      <c r="D106" s="183" t="s">
        <v>90</v>
      </c>
      <c r="E106" s="176">
        <v>2346</v>
      </c>
      <c r="F106" s="176">
        <v>7783</v>
      </c>
      <c r="G106" s="176">
        <v>18258000</v>
      </c>
      <c r="H106" s="176">
        <v>1944</v>
      </c>
      <c r="I106" s="176">
        <v>4560533</v>
      </c>
      <c r="J106" s="177">
        <v>13697467</v>
      </c>
    </row>
    <row r="107" spans="1:10" x14ac:dyDescent="0.2">
      <c r="A107" s="289"/>
      <c r="B107" s="285"/>
      <c r="C107" s="285"/>
      <c r="D107" s="183" t="s">
        <v>106</v>
      </c>
      <c r="E107" s="176">
        <v>1187</v>
      </c>
      <c r="F107" s="176">
        <v>11271</v>
      </c>
      <c r="G107" s="176">
        <v>13379268</v>
      </c>
      <c r="H107" s="176">
        <v>1944</v>
      </c>
      <c r="I107" s="176">
        <v>2307482</v>
      </c>
      <c r="J107" s="177">
        <v>11071786</v>
      </c>
    </row>
    <row r="108" spans="1:10" x14ac:dyDescent="0.2">
      <c r="A108" s="289"/>
      <c r="B108" s="283" t="s">
        <v>98</v>
      </c>
      <c r="C108" s="283" t="s">
        <v>83</v>
      </c>
      <c r="D108" s="183" t="s">
        <v>113</v>
      </c>
      <c r="E108" s="175">
        <v>2</v>
      </c>
      <c r="F108" s="176">
        <v>18277</v>
      </c>
      <c r="G108" s="176">
        <v>36555</v>
      </c>
      <c r="H108" s="175">
        <v>0</v>
      </c>
      <c r="I108" s="175">
        <v>0</v>
      </c>
      <c r="J108" s="177">
        <v>36555</v>
      </c>
    </row>
    <row r="109" spans="1:10" x14ac:dyDescent="0.2">
      <c r="A109" s="289"/>
      <c r="B109" s="284"/>
      <c r="C109" s="284"/>
      <c r="D109" s="183" t="s">
        <v>99</v>
      </c>
      <c r="E109" s="175">
        <v>1</v>
      </c>
      <c r="F109" s="176">
        <v>33520</v>
      </c>
      <c r="G109" s="176">
        <v>33520</v>
      </c>
      <c r="H109" s="175">
        <v>0</v>
      </c>
      <c r="I109" s="175">
        <v>0</v>
      </c>
      <c r="J109" s="177">
        <v>33520</v>
      </c>
    </row>
    <row r="110" spans="1:10" x14ac:dyDescent="0.2">
      <c r="A110" s="289"/>
      <c r="B110" s="284"/>
      <c r="C110" s="285"/>
      <c r="D110" s="183" t="s">
        <v>233</v>
      </c>
      <c r="E110" s="175">
        <v>2</v>
      </c>
      <c r="F110" s="176">
        <v>5807</v>
      </c>
      <c r="G110" s="176">
        <v>11614</v>
      </c>
      <c r="H110" s="175">
        <v>0</v>
      </c>
      <c r="I110" s="175">
        <v>0</v>
      </c>
      <c r="J110" s="177">
        <v>11614</v>
      </c>
    </row>
    <row r="111" spans="1:10" x14ac:dyDescent="0.2">
      <c r="A111" s="289"/>
      <c r="B111" s="284"/>
      <c r="C111" s="283" t="s">
        <v>87</v>
      </c>
      <c r="D111" s="183" t="s">
        <v>114</v>
      </c>
      <c r="E111" s="175">
        <v>2</v>
      </c>
      <c r="F111" s="176">
        <v>32098</v>
      </c>
      <c r="G111" s="176">
        <v>64195</v>
      </c>
      <c r="H111" s="176">
        <v>1483</v>
      </c>
      <c r="I111" s="176">
        <v>2966</v>
      </c>
      <c r="J111" s="177">
        <v>61229</v>
      </c>
    </row>
    <row r="112" spans="1:10" x14ac:dyDescent="0.2">
      <c r="A112" s="289"/>
      <c r="B112" s="284"/>
      <c r="C112" s="284"/>
      <c r="D112" s="183" t="s">
        <v>108</v>
      </c>
      <c r="E112" s="175">
        <v>22</v>
      </c>
      <c r="F112" s="176">
        <v>19760</v>
      </c>
      <c r="G112" s="176">
        <v>434729</v>
      </c>
      <c r="H112" s="176">
        <v>1483</v>
      </c>
      <c r="I112" s="176">
        <v>32628</v>
      </c>
      <c r="J112" s="177">
        <v>402100</v>
      </c>
    </row>
    <row r="113" spans="1:10" x14ac:dyDescent="0.2">
      <c r="A113" s="289"/>
      <c r="B113" s="284"/>
      <c r="C113" s="284"/>
      <c r="D113" s="183" t="s">
        <v>109</v>
      </c>
      <c r="E113" s="175">
        <v>1</v>
      </c>
      <c r="F113" s="176">
        <v>12906</v>
      </c>
      <c r="G113" s="176">
        <v>12906</v>
      </c>
      <c r="H113" s="176">
        <v>1483</v>
      </c>
      <c r="I113" s="176">
        <v>1483</v>
      </c>
      <c r="J113" s="177">
        <v>11423</v>
      </c>
    </row>
    <row r="114" spans="1:10" x14ac:dyDescent="0.2">
      <c r="A114" s="289"/>
      <c r="B114" s="284"/>
      <c r="C114" s="284"/>
      <c r="D114" s="183" t="s">
        <v>105</v>
      </c>
      <c r="E114" s="175">
        <v>11</v>
      </c>
      <c r="F114" s="176">
        <v>35003</v>
      </c>
      <c r="G114" s="176">
        <v>385032</v>
      </c>
      <c r="H114" s="176">
        <v>1483</v>
      </c>
      <c r="I114" s="176">
        <v>16314</v>
      </c>
      <c r="J114" s="177">
        <v>368718</v>
      </c>
    </row>
    <row r="115" spans="1:10" x14ac:dyDescent="0.2">
      <c r="A115" s="289"/>
      <c r="B115" s="284"/>
      <c r="C115" s="285"/>
      <c r="D115" s="183" t="s">
        <v>107</v>
      </c>
      <c r="E115" s="175">
        <v>28</v>
      </c>
      <c r="F115" s="176">
        <v>5533</v>
      </c>
      <c r="G115" s="176">
        <v>154933</v>
      </c>
      <c r="H115" s="176">
        <v>1483</v>
      </c>
      <c r="I115" s="176">
        <v>41527</v>
      </c>
      <c r="J115" s="177">
        <v>113407</v>
      </c>
    </row>
    <row r="116" spans="1:10" x14ac:dyDescent="0.2">
      <c r="A116" s="289"/>
      <c r="B116" s="284"/>
      <c r="C116" s="283" t="s">
        <v>91</v>
      </c>
      <c r="D116" s="183" t="s">
        <v>108</v>
      </c>
      <c r="E116" s="175">
        <v>7</v>
      </c>
      <c r="F116" s="176">
        <v>19112</v>
      </c>
      <c r="G116" s="176">
        <v>133785</v>
      </c>
      <c r="H116" s="176">
        <v>1253</v>
      </c>
      <c r="I116" s="176">
        <v>8772</v>
      </c>
      <c r="J116" s="177">
        <v>125013</v>
      </c>
    </row>
    <row r="117" spans="1:10" x14ac:dyDescent="0.2">
      <c r="A117" s="289"/>
      <c r="B117" s="284"/>
      <c r="C117" s="285"/>
      <c r="D117" s="183" t="s">
        <v>235</v>
      </c>
      <c r="E117" s="175">
        <v>4</v>
      </c>
      <c r="F117" s="176">
        <v>6642</v>
      </c>
      <c r="G117" s="176">
        <v>26566</v>
      </c>
      <c r="H117" s="176">
        <v>1253</v>
      </c>
      <c r="I117" s="176">
        <v>5013</v>
      </c>
      <c r="J117" s="177">
        <v>21554</v>
      </c>
    </row>
    <row r="118" spans="1:10" x14ac:dyDescent="0.2">
      <c r="A118" s="289"/>
      <c r="B118" s="284"/>
      <c r="C118" s="283" t="s">
        <v>92</v>
      </c>
      <c r="D118" s="183" t="s">
        <v>102</v>
      </c>
      <c r="E118" s="175">
        <v>1</v>
      </c>
      <c r="F118" s="176">
        <v>6486</v>
      </c>
      <c r="G118" s="176">
        <v>6486</v>
      </c>
      <c r="H118" s="175">
        <v>835</v>
      </c>
      <c r="I118" s="175">
        <v>835</v>
      </c>
      <c r="J118" s="177">
        <v>5651</v>
      </c>
    </row>
    <row r="119" spans="1:10" x14ac:dyDescent="0.2">
      <c r="A119" s="289"/>
      <c r="B119" s="284"/>
      <c r="C119" s="284"/>
      <c r="D119" s="183" t="s">
        <v>168</v>
      </c>
      <c r="E119" s="175">
        <v>1</v>
      </c>
      <c r="F119" s="176">
        <v>52011</v>
      </c>
      <c r="G119" s="176">
        <v>52011</v>
      </c>
      <c r="H119" s="175">
        <v>835</v>
      </c>
      <c r="I119" s="175">
        <v>835</v>
      </c>
      <c r="J119" s="177">
        <v>51176</v>
      </c>
    </row>
    <row r="120" spans="1:10" x14ac:dyDescent="0.2">
      <c r="A120" s="289"/>
      <c r="B120" s="284"/>
      <c r="C120" s="284"/>
      <c r="D120" s="183" t="s">
        <v>114</v>
      </c>
      <c r="E120" s="175">
        <v>204</v>
      </c>
      <c r="F120" s="176">
        <v>31449</v>
      </c>
      <c r="G120" s="176">
        <v>6415652</v>
      </c>
      <c r="H120" s="175">
        <v>835</v>
      </c>
      <c r="I120" s="176">
        <v>170296</v>
      </c>
      <c r="J120" s="177">
        <v>6245357</v>
      </c>
    </row>
    <row r="121" spans="1:10" x14ac:dyDescent="0.2">
      <c r="A121" s="289"/>
      <c r="B121" s="284"/>
      <c r="C121" s="284"/>
      <c r="D121" s="183" t="s">
        <v>108</v>
      </c>
      <c r="E121" s="176">
        <v>3359</v>
      </c>
      <c r="F121" s="176">
        <v>19112</v>
      </c>
      <c r="G121" s="176">
        <v>64197468</v>
      </c>
      <c r="H121" s="175">
        <v>835</v>
      </c>
      <c r="I121" s="176">
        <v>2804035</v>
      </c>
      <c r="J121" s="177">
        <v>61393433</v>
      </c>
    </row>
    <row r="122" spans="1:10" x14ac:dyDescent="0.2">
      <c r="A122" s="289"/>
      <c r="B122" s="284"/>
      <c r="C122" s="284"/>
      <c r="D122" s="183" t="s">
        <v>109</v>
      </c>
      <c r="E122" s="175">
        <v>98</v>
      </c>
      <c r="F122" s="176">
        <v>12258</v>
      </c>
      <c r="G122" s="176">
        <v>1201281</v>
      </c>
      <c r="H122" s="175">
        <v>835</v>
      </c>
      <c r="I122" s="176">
        <v>81809</v>
      </c>
      <c r="J122" s="177">
        <v>1119472</v>
      </c>
    </row>
    <row r="123" spans="1:10" x14ac:dyDescent="0.2">
      <c r="A123" s="289"/>
      <c r="B123" s="284"/>
      <c r="C123" s="284"/>
      <c r="D123" s="183" t="s">
        <v>105</v>
      </c>
      <c r="E123" s="175">
        <v>292</v>
      </c>
      <c r="F123" s="176">
        <v>34355</v>
      </c>
      <c r="G123" s="176">
        <v>10031540</v>
      </c>
      <c r="H123" s="175">
        <v>835</v>
      </c>
      <c r="I123" s="176">
        <v>243757</v>
      </c>
      <c r="J123" s="177">
        <v>9787784</v>
      </c>
    </row>
    <row r="124" spans="1:10" x14ac:dyDescent="0.2">
      <c r="A124" s="289"/>
      <c r="B124" s="284"/>
      <c r="C124" s="284"/>
      <c r="D124" s="183" t="s">
        <v>107</v>
      </c>
      <c r="E124" s="175">
        <v>534</v>
      </c>
      <c r="F124" s="176">
        <v>4885</v>
      </c>
      <c r="G124" s="176">
        <v>2608603</v>
      </c>
      <c r="H124" s="175">
        <v>835</v>
      </c>
      <c r="I124" s="176">
        <v>445774</v>
      </c>
      <c r="J124" s="177">
        <v>2162829</v>
      </c>
    </row>
    <row r="125" spans="1:10" x14ac:dyDescent="0.2">
      <c r="A125" s="290"/>
      <c r="B125" s="285"/>
      <c r="C125" s="285"/>
      <c r="D125" s="183" t="s">
        <v>235</v>
      </c>
      <c r="E125" s="175">
        <v>147</v>
      </c>
      <c r="F125" s="176">
        <v>6642</v>
      </c>
      <c r="G125" s="176">
        <v>976307</v>
      </c>
      <c r="H125" s="175">
        <v>835</v>
      </c>
      <c r="I125" s="176">
        <v>122713</v>
      </c>
      <c r="J125" s="177">
        <v>853594</v>
      </c>
    </row>
    <row r="126" spans="1:10" ht="15.75" customHeight="1" x14ac:dyDescent="0.2">
      <c r="A126" s="288" t="s">
        <v>5</v>
      </c>
      <c r="B126" s="291" t="s">
        <v>64</v>
      </c>
      <c r="C126" s="292"/>
      <c r="D126" s="293"/>
      <c r="E126" s="176">
        <v>30340</v>
      </c>
      <c r="F126" s="176"/>
      <c r="G126" s="176">
        <v>447174833</v>
      </c>
      <c r="H126" s="176"/>
      <c r="I126" s="176">
        <v>123571422</v>
      </c>
      <c r="J126" s="177">
        <v>323603412</v>
      </c>
    </row>
    <row r="127" spans="1:10" x14ac:dyDescent="0.2">
      <c r="A127" s="289"/>
      <c r="B127" s="183" t="s">
        <v>79</v>
      </c>
      <c r="C127" s="183" t="s">
        <v>80</v>
      </c>
      <c r="D127" s="183" t="s">
        <v>81</v>
      </c>
      <c r="E127" s="294">
        <v>6</v>
      </c>
      <c r="F127" s="281">
        <v>6948</v>
      </c>
      <c r="G127" s="281">
        <v>41687</v>
      </c>
      <c r="H127" s="294">
        <v>0</v>
      </c>
      <c r="I127" s="294">
        <v>0</v>
      </c>
      <c r="J127" s="286">
        <v>41687</v>
      </c>
    </row>
    <row r="128" spans="1:10" x14ac:dyDescent="0.2">
      <c r="A128" s="289"/>
      <c r="B128" s="283" t="s">
        <v>82</v>
      </c>
      <c r="C128" s="183" t="s">
        <v>83</v>
      </c>
      <c r="D128" s="183" t="s">
        <v>86</v>
      </c>
      <c r="E128" s="295"/>
      <c r="F128" s="282"/>
      <c r="G128" s="282"/>
      <c r="H128" s="295"/>
      <c r="I128" s="295"/>
      <c r="J128" s="287"/>
    </row>
    <row r="129" spans="1:10" ht="15.75" customHeight="1" x14ac:dyDescent="0.2">
      <c r="A129" s="289"/>
      <c r="B129" s="284"/>
      <c r="C129" s="283" t="s">
        <v>87</v>
      </c>
      <c r="D129" s="183" t="s">
        <v>88</v>
      </c>
      <c r="E129" s="175">
        <v>1</v>
      </c>
      <c r="F129" s="176">
        <v>28561</v>
      </c>
      <c r="G129" s="176">
        <v>28561</v>
      </c>
      <c r="H129" s="176">
        <v>2592</v>
      </c>
      <c r="I129" s="176">
        <v>2592</v>
      </c>
      <c r="J129" s="177">
        <v>25969</v>
      </c>
    </row>
    <row r="130" spans="1:10" x14ac:dyDescent="0.2">
      <c r="A130" s="289"/>
      <c r="B130" s="284"/>
      <c r="C130" s="285"/>
      <c r="D130" s="183" t="s">
        <v>90</v>
      </c>
      <c r="E130" s="175">
        <v>11</v>
      </c>
      <c r="F130" s="176">
        <v>8431</v>
      </c>
      <c r="G130" s="176">
        <v>92740</v>
      </c>
      <c r="H130" s="176">
        <v>2592</v>
      </c>
      <c r="I130" s="176">
        <v>28515</v>
      </c>
      <c r="J130" s="177">
        <v>64225</v>
      </c>
    </row>
    <row r="131" spans="1:10" x14ac:dyDescent="0.2">
      <c r="A131" s="289"/>
      <c r="B131" s="284"/>
      <c r="C131" s="283" t="s">
        <v>92</v>
      </c>
      <c r="D131" s="183" t="s">
        <v>88</v>
      </c>
      <c r="E131" s="175">
        <v>283</v>
      </c>
      <c r="F131" s="176">
        <v>27913</v>
      </c>
      <c r="G131" s="176">
        <v>7899391</v>
      </c>
      <c r="H131" s="176">
        <v>1944</v>
      </c>
      <c r="I131" s="176">
        <v>550141</v>
      </c>
      <c r="J131" s="177">
        <v>7349250</v>
      </c>
    </row>
    <row r="132" spans="1:10" x14ac:dyDescent="0.2">
      <c r="A132" s="289"/>
      <c r="B132" s="285"/>
      <c r="C132" s="285"/>
      <c r="D132" s="183" t="s">
        <v>90</v>
      </c>
      <c r="E132" s="176">
        <v>2523</v>
      </c>
      <c r="F132" s="176">
        <v>7783</v>
      </c>
      <c r="G132" s="176">
        <v>19635522</v>
      </c>
      <c r="H132" s="176">
        <v>1944</v>
      </c>
      <c r="I132" s="176">
        <v>4904614</v>
      </c>
      <c r="J132" s="177">
        <v>14730907</v>
      </c>
    </row>
    <row r="133" spans="1:10" ht="15.75" customHeight="1" x14ac:dyDescent="0.2">
      <c r="A133" s="289"/>
      <c r="B133" s="283" t="s">
        <v>111</v>
      </c>
      <c r="C133" s="283" t="s">
        <v>87</v>
      </c>
      <c r="D133" s="183" t="s">
        <v>115</v>
      </c>
      <c r="E133" s="175">
        <v>353</v>
      </c>
      <c r="F133" s="176">
        <v>12182</v>
      </c>
      <c r="G133" s="176">
        <v>4300094</v>
      </c>
      <c r="H133" s="176">
        <v>5388</v>
      </c>
      <c r="I133" s="176">
        <v>1901883</v>
      </c>
      <c r="J133" s="177">
        <v>2398211</v>
      </c>
    </row>
    <row r="134" spans="1:10" x14ac:dyDescent="0.2">
      <c r="A134" s="289"/>
      <c r="B134" s="284"/>
      <c r="C134" s="285"/>
      <c r="D134" s="183" t="s">
        <v>116</v>
      </c>
      <c r="E134" s="175">
        <v>2</v>
      </c>
      <c r="F134" s="175">
        <v>0</v>
      </c>
      <c r="G134" s="175">
        <v>0</v>
      </c>
      <c r="H134" s="175">
        <v>0</v>
      </c>
      <c r="I134" s="175">
        <v>0</v>
      </c>
      <c r="J134" s="178">
        <v>0</v>
      </c>
    </row>
    <row r="135" spans="1:10" x14ac:dyDescent="0.2">
      <c r="A135" s="289"/>
      <c r="B135" s="284"/>
      <c r="C135" s="283" t="s">
        <v>92</v>
      </c>
      <c r="D135" s="183" t="s">
        <v>132</v>
      </c>
      <c r="E135" s="175">
        <v>1</v>
      </c>
      <c r="F135" s="176">
        <v>15738</v>
      </c>
      <c r="G135" s="176">
        <v>15738</v>
      </c>
      <c r="H135" s="176">
        <v>8944</v>
      </c>
      <c r="I135" s="176">
        <v>8944</v>
      </c>
      <c r="J135" s="177">
        <v>6794</v>
      </c>
    </row>
    <row r="136" spans="1:10" x14ac:dyDescent="0.2">
      <c r="A136" s="289"/>
      <c r="B136" s="284"/>
      <c r="C136" s="284"/>
      <c r="D136" s="183" t="s">
        <v>115</v>
      </c>
      <c r="E136" s="176">
        <v>20520</v>
      </c>
      <c r="F136" s="176">
        <v>12182</v>
      </c>
      <c r="G136" s="176">
        <v>249965803</v>
      </c>
      <c r="H136" s="176">
        <v>5388</v>
      </c>
      <c r="I136" s="176">
        <v>110557027</v>
      </c>
      <c r="J136" s="177">
        <v>139408776</v>
      </c>
    </row>
    <row r="137" spans="1:10" x14ac:dyDescent="0.2">
      <c r="A137" s="289"/>
      <c r="B137" s="284"/>
      <c r="C137" s="284"/>
      <c r="D137" s="183" t="s">
        <v>116</v>
      </c>
      <c r="E137" s="175">
        <v>16</v>
      </c>
      <c r="F137" s="175">
        <v>0</v>
      </c>
      <c r="G137" s="175">
        <v>0</v>
      </c>
      <c r="H137" s="175">
        <v>0</v>
      </c>
      <c r="I137" s="175">
        <v>0</v>
      </c>
      <c r="J137" s="178">
        <v>0</v>
      </c>
    </row>
    <row r="138" spans="1:10" x14ac:dyDescent="0.2">
      <c r="A138" s="289"/>
      <c r="B138" s="284"/>
      <c r="C138" s="284"/>
      <c r="D138" s="183" t="s">
        <v>103</v>
      </c>
      <c r="E138" s="175">
        <v>63</v>
      </c>
      <c r="F138" s="176">
        <v>8603</v>
      </c>
      <c r="G138" s="176">
        <v>541983</v>
      </c>
      <c r="H138" s="176">
        <v>1809</v>
      </c>
      <c r="I138" s="176">
        <v>113973</v>
      </c>
      <c r="J138" s="177">
        <v>428009</v>
      </c>
    </row>
    <row r="139" spans="1:10" x14ac:dyDescent="0.2">
      <c r="A139" s="289"/>
      <c r="B139" s="284"/>
      <c r="C139" s="284"/>
      <c r="D139" s="183" t="s">
        <v>112</v>
      </c>
      <c r="E139" s="175">
        <v>47</v>
      </c>
      <c r="F139" s="176">
        <v>7768</v>
      </c>
      <c r="G139" s="176">
        <v>365101</v>
      </c>
      <c r="H139" s="175">
        <v>974</v>
      </c>
      <c r="I139" s="176">
        <v>45793</v>
      </c>
      <c r="J139" s="177">
        <v>319309</v>
      </c>
    </row>
    <row r="140" spans="1:10" x14ac:dyDescent="0.2">
      <c r="A140" s="289"/>
      <c r="B140" s="284"/>
      <c r="C140" s="284"/>
      <c r="D140" s="183" t="s">
        <v>129</v>
      </c>
      <c r="E140" s="175">
        <v>3</v>
      </c>
      <c r="F140" s="176">
        <v>8875</v>
      </c>
      <c r="G140" s="176">
        <v>26626</v>
      </c>
      <c r="H140" s="176">
        <v>2082</v>
      </c>
      <c r="I140" s="176">
        <v>6245</v>
      </c>
      <c r="J140" s="177">
        <v>20381</v>
      </c>
    </row>
    <row r="141" spans="1:10" x14ac:dyDescent="0.2">
      <c r="A141" s="289"/>
      <c r="B141" s="285"/>
      <c r="C141" s="285"/>
      <c r="D141" s="183" t="s">
        <v>117</v>
      </c>
      <c r="E141" s="175">
        <v>1</v>
      </c>
      <c r="F141" s="176">
        <v>8041</v>
      </c>
      <c r="G141" s="176">
        <v>8041</v>
      </c>
      <c r="H141" s="176">
        <v>1247</v>
      </c>
      <c r="I141" s="176">
        <v>1247</v>
      </c>
      <c r="J141" s="177">
        <v>6794</v>
      </c>
    </row>
    <row r="142" spans="1:10" x14ac:dyDescent="0.2">
      <c r="A142" s="289"/>
      <c r="B142" s="283" t="s">
        <v>98</v>
      </c>
      <c r="C142" s="283" t="s">
        <v>83</v>
      </c>
      <c r="D142" s="183" t="s">
        <v>122</v>
      </c>
      <c r="E142" s="175">
        <v>1</v>
      </c>
      <c r="F142" s="176">
        <v>2742</v>
      </c>
      <c r="G142" s="176">
        <v>2742</v>
      </c>
      <c r="H142" s="175">
        <v>0</v>
      </c>
      <c r="I142" s="175">
        <v>0</v>
      </c>
      <c r="J142" s="177">
        <v>2742</v>
      </c>
    </row>
    <row r="143" spans="1:10" x14ac:dyDescent="0.2">
      <c r="A143" s="289"/>
      <c r="B143" s="284"/>
      <c r="C143" s="284"/>
      <c r="D143" s="183" t="s">
        <v>99</v>
      </c>
      <c r="E143" s="175">
        <v>3</v>
      </c>
      <c r="F143" s="176">
        <v>33520</v>
      </c>
      <c r="G143" s="176">
        <v>100559</v>
      </c>
      <c r="H143" s="175">
        <v>0</v>
      </c>
      <c r="I143" s="175">
        <v>0</v>
      </c>
      <c r="J143" s="177">
        <v>100559</v>
      </c>
    </row>
    <row r="144" spans="1:10" x14ac:dyDescent="0.2">
      <c r="A144" s="289"/>
      <c r="B144" s="284"/>
      <c r="C144" s="285"/>
      <c r="D144" s="183" t="s">
        <v>101</v>
      </c>
      <c r="E144" s="175">
        <v>4</v>
      </c>
      <c r="F144" s="176">
        <v>4050</v>
      </c>
      <c r="G144" s="176">
        <v>16201</v>
      </c>
      <c r="H144" s="175">
        <v>0</v>
      </c>
      <c r="I144" s="175">
        <v>0</v>
      </c>
      <c r="J144" s="177">
        <v>16201</v>
      </c>
    </row>
    <row r="145" spans="1:10" x14ac:dyDescent="0.2">
      <c r="A145" s="289"/>
      <c r="B145" s="284"/>
      <c r="C145" s="283" t="s">
        <v>87</v>
      </c>
      <c r="D145" s="183" t="s">
        <v>108</v>
      </c>
      <c r="E145" s="175">
        <v>1</v>
      </c>
      <c r="F145" s="176">
        <v>19760</v>
      </c>
      <c r="G145" s="176">
        <v>19760</v>
      </c>
      <c r="H145" s="176">
        <v>1483</v>
      </c>
      <c r="I145" s="176">
        <v>1483</v>
      </c>
      <c r="J145" s="177">
        <v>18277</v>
      </c>
    </row>
    <row r="146" spans="1:10" x14ac:dyDescent="0.2">
      <c r="A146" s="289"/>
      <c r="B146" s="284"/>
      <c r="C146" s="284"/>
      <c r="D146" s="183" t="s">
        <v>105</v>
      </c>
      <c r="E146" s="175">
        <v>3</v>
      </c>
      <c r="F146" s="176">
        <v>35003</v>
      </c>
      <c r="G146" s="176">
        <v>105009</v>
      </c>
      <c r="H146" s="176">
        <v>1483</v>
      </c>
      <c r="I146" s="176">
        <v>4449</v>
      </c>
      <c r="J146" s="177">
        <v>100559</v>
      </c>
    </row>
    <row r="147" spans="1:10" x14ac:dyDescent="0.2">
      <c r="A147" s="289"/>
      <c r="B147" s="284"/>
      <c r="C147" s="284"/>
      <c r="D147" s="183" t="s">
        <v>107</v>
      </c>
      <c r="E147" s="175">
        <v>27</v>
      </c>
      <c r="F147" s="176">
        <v>5533</v>
      </c>
      <c r="G147" s="176">
        <v>149400</v>
      </c>
      <c r="H147" s="176">
        <v>1483</v>
      </c>
      <c r="I147" s="176">
        <v>40043</v>
      </c>
      <c r="J147" s="177">
        <v>109357</v>
      </c>
    </row>
    <row r="148" spans="1:10" x14ac:dyDescent="0.2">
      <c r="A148" s="289"/>
      <c r="B148" s="284"/>
      <c r="C148" s="285"/>
      <c r="D148" s="183" t="s">
        <v>235</v>
      </c>
      <c r="E148" s="175">
        <v>4</v>
      </c>
      <c r="F148" s="176">
        <v>7290</v>
      </c>
      <c r="G148" s="176">
        <v>29159</v>
      </c>
      <c r="H148" s="176">
        <v>1483</v>
      </c>
      <c r="I148" s="176">
        <v>5932</v>
      </c>
      <c r="J148" s="177">
        <v>23227</v>
      </c>
    </row>
    <row r="149" spans="1:10" x14ac:dyDescent="0.2">
      <c r="A149" s="289"/>
      <c r="B149" s="284"/>
      <c r="C149" s="283" t="s">
        <v>92</v>
      </c>
      <c r="D149" s="183" t="s">
        <v>102</v>
      </c>
      <c r="E149" s="175">
        <v>1</v>
      </c>
      <c r="F149" s="176">
        <v>6486</v>
      </c>
      <c r="G149" s="176">
        <v>6486</v>
      </c>
      <c r="H149" s="175">
        <v>835</v>
      </c>
      <c r="I149" s="175">
        <v>835</v>
      </c>
      <c r="J149" s="177">
        <v>5651</v>
      </c>
    </row>
    <row r="150" spans="1:10" x14ac:dyDescent="0.2">
      <c r="A150" s="289"/>
      <c r="B150" s="284"/>
      <c r="C150" s="284"/>
      <c r="D150" s="183" t="s">
        <v>114</v>
      </c>
      <c r="E150" s="175">
        <v>179</v>
      </c>
      <c r="F150" s="176">
        <v>31449</v>
      </c>
      <c r="G150" s="176">
        <v>5629420</v>
      </c>
      <c r="H150" s="175">
        <v>835</v>
      </c>
      <c r="I150" s="176">
        <v>149426</v>
      </c>
      <c r="J150" s="177">
        <v>5479994</v>
      </c>
    </row>
    <row r="151" spans="1:10" x14ac:dyDescent="0.2">
      <c r="A151" s="289"/>
      <c r="B151" s="284"/>
      <c r="C151" s="284"/>
      <c r="D151" s="183" t="s">
        <v>108</v>
      </c>
      <c r="E151" s="176">
        <v>1551</v>
      </c>
      <c r="F151" s="176">
        <v>19112</v>
      </c>
      <c r="G151" s="176">
        <v>29642832</v>
      </c>
      <c r="H151" s="175">
        <v>835</v>
      </c>
      <c r="I151" s="176">
        <v>1294748</v>
      </c>
      <c r="J151" s="177">
        <v>28348084</v>
      </c>
    </row>
    <row r="152" spans="1:10" x14ac:dyDescent="0.2">
      <c r="A152" s="289"/>
      <c r="B152" s="284"/>
      <c r="C152" s="284"/>
      <c r="D152" s="183" t="s">
        <v>109</v>
      </c>
      <c r="E152" s="175">
        <v>67</v>
      </c>
      <c r="F152" s="176">
        <v>12258</v>
      </c>
      <c r="G152" s="176">
        <v>821284</v>
      </c>
      <c r="H152" s="175">
        <v>835</v>
      </c>
      <c r="I152" s="176">
        <v>55930</v>
      </c>
      <c r="J152" s="177">
        <v>765354</v>
      </c>
    </row>
    <row r="153" spans="1:10" x14ac:dyDescent="0.2">
      <c r="A153" s="289"/>
      <c r="B153" s="284"/>
      <c r="C153" s="284"/>
      <c r="D153" s="183" t="s">
        <v>103</v>
      </c>
      <c r="E153" s="175">
        <v>1</v>
      </c>
      <c r="F153" s="176">
        <v>8603</v>
      </c>
      <c r="G153" s="176">
        <v>8603</v>
      </c>
      <c r="H153" s="175">
        <v>835</v>
      </c>
      <c r="I153" s="175">
        <v>835</v>
      </c>
      <c r="J153" s="177">
        <v>7768</v>
      </c>
    </row>
    <row r="154" spans="1:10" x14ac:dyDescent="0.2">
      <c r="A154" s="289"/>
      <c r="B154" s="284"/>
      <c r="C154" s="284"/>
      <c r="D154" s="183" t="s">
        <v>118</v>
      </c>
      <c r="E154" s="175">
        <v>93</v>
      </c>
      <c r="F154" s="176">
        <v>3577</v>
      </c>
      <c r="G154" s="176">
        <v>332643</v>
      </c>
      <c r="H154" s="175">
        <v>835</v>
      </c>
      <c r="I154" s="176">
        <v>77635</v>
      </c>
      <c r="J154" s="177">
        <v>255009</v>
      </c>
    </row>
    <row r="155" spans="1:10" x14ac:dyDescent="0.2">
      <c r="A155" s="289"/>
      <c r="B155" s="284"/>
      <c r="C155" s="284"/>
      <c r="D155" s="183" t="s">
        <v>105</v>
      </c>
      <c r="E155" s="176">
        <v>3563</v>
      </c>
      <c r="F155" s="176">
        <v>34355</v>
      </c>
      <c r="G155" s="176">
        <v>122405402</v>
      </c>
      <c r="H155" s="175">
        <v>835</v>
      </c>
      <c r="I155" s="176">
        <v>2974330</v>
      </c>
      <c r="J155" s="177">
        <v>119431071</v>
      </c>
    </row>
    <row r="156" spans="1:10" x14ac:dyDescent="0.2">
      <c r="A156" s="289"/>
      <c r="B156" s="284"/>
      <c r="C156" s="284"/>
      <c r="D156" s="183" t="s">
        <v>107</v>
      </c>
      <c r="E156" s="175">
        <v>989</v>
      </c>
      <c r="F156" s="176">
        <v>4885</v>
      </c>
      <c r="G156" s="176">
        <v>4831289</v>
      </c>
      <c r="H156" s="175">
        <v>835</v>
      </c>
      <c r="I156" s="176">
        <v>825600</v>
      </c>
      <c r="J156" s="177">
        <v>4005689</v>
      </c>
    </row>
    <row r="157" spans="1:10" x14ac:dyDescent="0.2">
      <c r="A157" s="290"/>
      <c r="B157" s="285"/>
      <c r="C157" s="285"/>
      <c r="D157" s="183" t="s">
        <v>235</v>
      </c>
      <c r="E157" s="175">
        <v>23</v>
      </c>
      <c r="F157" s="176">
        <v>6642</v>
      </c>
      <c r="G157" s="176">
        <v>152756</v>
      </c>
      <c r="H157" s="175">
        <v>835</v>
      </c>
      <c r="I157" s="176">
        <v>19200</v>
      </c>
      <c r="J157" s="177">
        <v>133556</v>
      </c>
    </row>
    <row r="158" spans="1:10" ht="15.75" customHeight="1" x14ac:dyDescent="0.2">
      <c r="A158" s="288" t="s">
        <v>6</v>
      </c>
      <c r="B158" s="291" t="s">
        <v>64</v>
      </c>
      <c r="C158" s="292"/>
      <c r="D158" s="293"/>
      <c r="E158" s="176">
        <v>43624</v>
      </c>
      <c r="F158" s="176"/>
      <c r="G158" s="176">
        <v>620930428</v>
      </c>
      <c r="H158" s="176"/>
      <c r="I158" s="176">
        <v>72937029</v>
      </c>
      <c r="J158" s="177">
        <v>547993399</v>
      </c>
    </row>
    <row r="159" spans="1:10" x14ac:dyDescent="0.2">
      <c r="A159" s="289"/>
      <c r="B159" s="183" t="s">
        <v>79</v>
      </c>
      <c r="C159" s="183" t="s">
        <v>80</v>
      </c>
      <c r="D159" s="183" t="s">
        <v>81</v>
      </c>
      <c r="E159" s="294">
        <v>1</v>
      </c>
      <c r="F159" s="281">
        <v>30014</v>
      </c>
      <c r="G159" s="281">
        <v>30014</v>
      </c>
      <c r="H159" s="294">
        <v>0</v>
      </c>
      <c r="I159" s="294">
        <v>0</v>
      </c>
      <c r="J159" s="286">
        <v>30014</v>
      </c>
    </row>
    <row r="160" spans="1:10" x14ac:dyDescent="0.2">
      <c r="A160" s="289"/>
      <c r="B160" s="283" t="s">
        <v>82</v>
      </c>
      <c r="C160" s="283" t="s">
        <v>83</v>
      </c>
      <c r="D160" s="183" t="s">
        <v>84</v>
      </c>
      <c r="E160" s="295"/>
      <c r="F160" s="282"/>
      <c r="G160" s="282"/>
      <c r="H160" s="295"/>
      <c r="I160" s="295"/>
      <c r="J160" s="287"/>
    </row>
    <row r="161" spans="1:10" x14ac:dyDescent="0.2">
      <c r="A161" s="289"/>
      <c r="B161" s="284"/>
      <c r="C161" s="284"/>
      <c r="D161" s="183" t="s">
        <v>85</v>
      </c>
      <c r="E161" s="175">
        <v>14</v>
      </c>
      <c r="F161" s="176">
        <v>14471</v>
      </c>
      <c r="G161" s="176">
        <v>202587</v>
      </c>
      <c r="H161" s="175">
        <v>0</v>
      </c>
      <c r="I161" s="175">
        <v>0</v>
      </c>
      <c r="J161" s="177">
        <v>202587</v>
      </c>
    </row>
    <row r="162" spans="1:10" x14ac:dyDescent="0.2">
      <c r="A162" s="289"/>
      <c r="B162" s="284"/>
      <c r="C162" s="284"/>
      <c r="D162" s="183" t="s">
        <v>86</v>
      </c>
      <c r="E162" s="175">
        <v>208</v>
      </c>
      <c r="F162" s="176">
        <v>6948</v>
      </c>
      <c r="G162" s="176">
        <v>1445148</v>
      </c>
      <c r="H162" s="175">
        <v>0</v>
      </c>
      <c r="I162" s="175">
        <v>0</v>
      </c>
      <c r="J162" s="177">
        <v>1445148</v>
      </c>
    </row>
    <row r="163" spans="1:10" x14ac:dyDescent="0.2">
      <c r="A163" s="289"/>
      <c r="B163" s="284"/>
      <c r="C163" s="285"/>
      <c r="D163" s="183" t="s">
        <v>100</v>
      </c>
      <c r="E163" s="175">
        <v>5</v>
      </c>
      <c r="F163" s="176">
        <v>10437</v>
      </c>
      <c r="G163" s="176">
        <v>52184</v>
      </c>
      <c r="H163" s="175">
        <v>0</v>
      </c>
      <c r="I163" s="175">
        <v>0</v>
      </c>
      <c r="J163" s="177">
        <v>52184</v>
      </c>
    </row>
    <row r="164" spans="1:10" x14ac:dyDescent="0.2">
      <c r="A164" s="289"/>
      <c r="B164" s="284"/>
      <c r="C164" s="283" t="s">
        <v>87</v>
      </c>
      <c r="D164" s="183" t="s">
        <v>88</v>
      </c>
      <c r="E164" s="175">
        <v>6</v>
      </c>
      <c r="F164" s="176">
        <v>28561</v>
      </c>
      <c r="G164" s="176">
        <v>171368</v>
      </c>
      <c r="H164" s="176">
        <v>2592</v>
      </c>
      <c r="I164" s="176">
        <v>15554</v>
      </c>
      <c r="J164" s="177">
        <v>155814</v>
      </c>
    </row>
    <row r="165" spans="1:10" x14ac:dyDescent="0.2">
      <c r="A165" s="289"/>
      <c r="B165" s="284"/>
      <c r="C165" s="284"/>
      <c r="D165" s="183" t="s">
        <v>89</v>
      </c>
      <c r="E165" s="175">
        <v>25</v>
      </c>
      <c r="F165" s="176">
        <v>15954</v>
      </c>
      <c r="G165" s="176">
        <v>398841</v>
      </c>
      <c r="H165" s="176">
        <v>2592</v>
      </c>
      <c r="I165" s="176">
        <v>64807</v>
      </c>
      <c r="J165" s="177">
        <v>334034</v>
      </c>
    </row>
    <row r="166" spans="1:10" x14ac:dyDescent="0.2">
      <c r="A166" s="289"/>
      <c r="B166" s="284"/>
      <c r="C166" s="284"/>
      <c r="D166" s="183" t="s">
        <v>90</v>
      </c>
      <c r="E166" s="175">
        <v>659</v>
      </c>
      <c r="F166" s="176">
        <v>8431</v>
      </c>
      <c r="G166" s="176">
        <v>5555975</v>
      </c>
      <c r="H166" s="176">
        <v>2592</v>
      </c>
      <c r="I166" s="176">
        <v>1708306</v>
      </c>
      <c r="J166" s="177">
        <v>3847669</v>
      </c>
    </row>
    <row r="167" spans="1:10" x14ac:dyDescent="0.2">
      <c r="A167" s="289"/>
      <c r="B167" s="284"/>
      <c r="C167" s="285"/>
      <c r="D167" s="183" t="s">
        <v>106</v>
      </c>
      <c r="E167" s="175">
        <v>8</v>
      </c>
      <c r="F167" s="176">
        <v>11920</v>
      </c>
      <c r="G167" s="176">
        <v>95358</v>
      </c>
      <c r="H167" s="176">
        <v>2592</v>
      </c>
      <c r="I167" s="176">
        <v>20738</v>
      </c>
      <c r="J167" s="177">
        <v>74620</v>
      </c>
    </row>
    <row r="168" spans="1:10" x14ac:dyDescent="0.2">
      <c r="A168" s="289"/>
      <c r="B168" s="284"/>
      <c r="C168" s="283" t="s">
        <v>92</v>
      </c>
      <c r="D168" s="183" t="s">
        <v>93</v>
      </c>
      <c r="E168" s="175">
        <v>119</v>
      </c>
      <c r="F168" s="176">
        <v>30848</v>
      </c>
      <c r="G168" s="176">
        <v>3670949</v>
      </c>
      <c r="H168" s="176">
        <v>1944</v>
      </c>
      <c r="I168" s="176">
        <v>231331</v>
      </c>
      <c r="J168" s="177">
        <v>3439617</v>
      </c>
    </row>
    <row r="169" spans="1:10" x14ac:dyDescent="0.2">
      <c r="A169" s="289"/>
      <c r="B169" s="284"/>
      <c r="C169" s="284"/>
      <c r="D169" s="183" t="s">
        <v>88</v>
      </c>
      <c r="E169" s="176">
        <v>1827</v>
      </c>
      <c r="F169" s="176">
        <v>27913</v>
      </c>
      <c r="G169" s="176">
        <v>50997130</v>
      </c>
      <c r="H169" s="176">
        <v>1944</v>
      </c>
      <c r="I169" s="176">
        <v>3551617</v>
      </c>
      <c r="J169" s="177">
        <v>47445513</v>
      </c>
    </row>
    <row r="170" spans="1:10" x14ac:dyDescent="0.2">
      <c r="A170" s="289"/>
      <c r="B170" s="284"/>
      <c r="C170" s="284"/>
      <c r="D170" s="183" t="s">
        <v>89</v>
      </c>
      <c r="E170" s="176">
        <v>8126</v>
      </c>
      <c r="F170" s="176">
        <v>15305</v>
      </c>
      <c r="G170" s="176">
        <v>124370982</v>
      </c>
      <c r="H170" s="176">
        <v>1944</v>
      </c>
      <c r="I170" s="176">
        <v>15796630</v>
      </c>
      <c r="J170" s="177">
        <v>108574352</v>
      </c>
    </row>
    <row r="171" spans="1:10" x14ac:dyDescent="0.2">
      <c r="A171" s="289"/>
      <c r="B171" s="284"/>
      <c r="C171" s="284"/>
      <c r="D171" s="183" t="s">
        <v>94</v>
      </c>
      <c r="E171" s="175">
        <v>166</v>
      </c>
      <c r="F171" s="176">
        <v>21026</v>
      </c>
      <c r="G171" s="176">
        <v>3490330</v>
      </c>
      <c r="H171" s="176">
        <v>1944</v>
      </c>
      <c r="I171" s="176">
        <v>322698</v>
      </c>
      <c r="J171" s="177">
        <v>3167633</v>
      </c>
    </row>
    <row r="172" spans="1:10" x14ac:dyDescent="0.2">
      <c r="A172" s="289"/>
      <c r="B172" s="284"/>
      <c r="C172" s="284"/>
      <c r="D172" s="183" t="s">
        <v>90</v>
      </c>
      <c r="E172" s="176">
        <v>17379</v>
      </c>
      <c r="F172" s="176">
        <v>7783</v>
      </c>
      <c r="G172" s="176">
        <v>135253957</v>
      </c>
      <c r="H172" s="176">
        <v>1944</v>
      </c>
      <c r="I172" s="176">
        <v>33784104</v>
      </c>
      <c r="J172" s="177">
        <v>101469852</v>
      </c>
    </row>
    <row r="173" spans="1:10" x14ac:dyDescent="0.2">
      <c r="A173" s="289"/>
      <c r="B173" s="285"/>
      <c r="C173" s="285"/>
      <c r="D173" s="183" t="s">
        <v>106</v>
      </c>
      <c r="E173" s="176">
        <v>1999</v>
      </c>
      <c r="F173" s="176">
        <v>11271</v>
      </c>
      <c r="G173" s="176">
        <v>22531724</v>
      </c>
      <c r="H173" s="176">
        <v>1944</v>
      </c>
      <c r="I173" s="176">
        <v>3885979</v>
      </c>
      <c r="J173" s="177">
        <v>18645745</v>
      </c>
    </row>
    <row r="174" spans="1:10" x14ac:dyDescent="0.2">
      <c r="A174" s="289"/>
      <c r="B174" s="283" t="s">
        <v>95</v>
      </c>
      <c r="C174" s="283" t="s">
        <v>83</v>
      </c>
      <c r="D174" s="183" t="s">
        <v>96</v>
      </c>
      <c r="E174" s="175">
        <v>55</v>
      </c>
      <c r="F174" s="176">
        <v>20593</v>
      </c>
      <c r="G174" s="176">
        <v>1132619</v>
      </c>
      <c r="H174" s="176">
        <v>3416</v>
      </c>
      <c r="I174" s="176">
        <v>187883</v>
      </c>
      <c r="J174" s="177">
        <v>944735</v>
      </c>
    </row>
    <row r="175" spans="1:10" x14ac:dyDescent="0.2">
      <c r="A175" s="289"/>
      <c r="B175" s="285"/>
      <c r="C175" s="285"/>
      <c r="D175" s="183" t="s">
        <v>97</v>
      </c>
      <c r="E175" s="175">
        <v>958</v>
      </c>
      <c r="F175" s="176">
        <v>17736</v>
      </c>
      <c r="G175" s="176">
        <v>16991389</v>
      </c>
      <c r="H175" s="176">
        <v>3416</v>
      </c>
      <c r="I175" s="176">
        <v>3272584</v>
      </c>
      <c r="J175" s="177">
        <v>13718805</v>
      </c>
    </row>
    <row r="176" spans="1:10" x14ac:dyDescent="0.2">
      <c r="A176" s="289"/>
      <c r="B176" s="283" t="s">
        <v>98</v>
      </c>
      <c r="C176" s="283" t="s">
        <v>83</v>
      </c>
      <c r="D176" s="183" t="s">
        <v>113</v>
      </c>
      <c r="E176" s="175">
        <v>2</v>
      </c>
      <c r="F176" s="176">
        <v>18277</v>
      </c>
      <c r="G176" s="176">
        <v>36555</v>
      </c>
      <c r="H176" s="175">
        <v>0</v>
      </c>
      <c r="I176" s="175">
        <v>0</v>
      </c>
      <c r="J176" s="177">
        <v>36555</v>
      </c>
    </row>
    <row r="177" spans="1:10" x14ac:dyDescent="0.2">
      <c r="A177" s="289"/>
      <c r="B177" s="284"/>
      <c r="C177" s="284"/>
      <c r="D177" s="183" t="s">
        <v>99</v>
      </c>
      <c r="E177" s="175">
        <v>20</v>
      </c>
      <c r="F177" s="176">
        <v>33520</v>
      </c>
      <c r="G177" s="176">
        <v>670396</v>
      </c>
      <c r="H177" s="175">
        <v>0</v>
      </c>
      <c r="I177" s="175">
        <v>0</v>
      </c>
      <c r="J177" s="177">
        <v>670396</v>
      </c>
    </row>
    <row r="178" spans="1:10" x14ac:dyDescent="0.2">
      <c r="A178" s="289"/>
      <c r="B178" s="284"/>
      <c r="C178" s="284"/>
      <c r="D178" s="183" t="s">
        <v>232</v>
      </c>
      <c r="E178" s="175">
        <v>91</v>
      </c>
      <c r="F178" s="176">
        <v>25051</v>
      </c>
      <c r="G178" s="176">
        <v>2279660</v>
      </c>
      <c r="H178" s="175">
        <v>0</v>
      </c>
      <c r="I178" s="175">
        <v>0</v>
      </c>
      <c r="J178" s="177">
        <v>2279660</v>
      </c>
    </row>
    <row r="179" spans="1:10" x14ac:dyDescent="0.2">
      <c r="A179" s="289"/>
      <c r="B179" s="284"/>
      <c r="C179" s="285"/>
      <c r="D179" s="183" t="s">
        <v>233</v>
      </c>
      <c r="E179" s="175">
        <v>6</v>
      </c>
      <c r="F179" s="176">
        <v>5807</v>
      </c>
      <c r="G179" s="176">
        <v>34841</v>
      </c>
      <c r="H179" s="175">
        <v>0</v>
      </c>
      <c r="I179" s="175">
        <v>0</v>
      </c>
      <c r="J179" s="177">
        <v>34841</v>
      </c>
    </row>
    <row r="180" spans="1:10" x14ac:dyDescent="0.2">
      <c r="A180" s="289"/>
      <c r="B180" s="284"/>
      <c r="C180" s="283" t="s">
        <v>87</v>
      </c>
      <c r="D180" s="183" t="s">
        <v>102</v>
      </c>
      <c r="E180" s="175">
        <v>21</v>
      </c>
      <c r="F180" s="176">
        <v>7134</v>
      </c>
      <c r="G180" s="176">
        <v>149820</v>
      </c>
      <c r="H180" s="176">
        <v>1483</v>
      </c>
      <c r="I180" s="176">
        <v>31145</v>
      </c>
      <c r="J180" s="177">
        <v>118675</v>
      </c>
    </row>
    <row r="181" spans="1:10" x14ac:dyDescent="0.2">
      <c r="A181" s="289"/>
      <c r="B181" s="284"/>
      <c r="C181" s="284"/>
      <c r="D181" s="183" t="s">
        <v>108</v>
      </c>
      <c r="E181" s="175">
        <v>5</v>
      </c>
      <c r="F181" s="176">
        <v>19760</v>
      </c>
      <c r="G181" s="176">
        <v>98802</v>
      </c>
      <c r="H181" s="176">
        <v>1483</v>
      </c>
      <c r="I181" s="176">
        <v>7415</v>
      </c>
      <c r="J181" s="177">
        <v>91386</v>
      </c>
    </row>
    <row r="182" spans="1:10" x14ac:dyDescent="0.2">
      <c r="A182" s="289"/>
      <c r="B182" s="284"/>
      <c r="C182" s="284"/>
      <c r="D182" s="183" t="s">
        <v>109</v>
      </c>
      <c r="E182" s="175">
        <v>2</v>
      </c>
      <c r="F182" s="176">
        <v>12906</v>
      </c>
      <c r="G182" s="176">
        <v>25813</v>
      </c>
      <c r="H182" s="176">
        <v>1483</v>
      </c>
      <c r="I182" s="176">
        <v>2966</v>
      </c>
      <c r="J182" s="177">
        <v>22846</v>
      </c>
    </row>
    <row r="183" spans="1:10" x14ac:dyDescent="0.2">
      <c r="A183" s="289"/>
      <c r="B183" s="284"/>
      <c r="C183" s="284"/>
      <c r="D183" s="183" t="s">
        <v>103</v>
      </c>
      <c r="E183" s="175">
        <v>10</v>
      </c>
      <c r="F183" s="176">
        <v>9251</v>
      </c>
      <c r="G183" s="176">
        <v>92512</v>
      </c>
      <c r="H183" s="176">
        <v>1483</v>
      </c>
      <c r="I183" s="176">
        <v>14831</v>
      </c>
      <c r="J183" s="177">
        <v>77681</v>
      </c>
    </row>
    <row r="184" spans="1:10" x14ac:dyDescent="0.2">
      <c r="A184" s="289"/>
      <c r="B184" s="284"/>
      <c r="C184" s="284"/>
      <c r="D184" s="183" t="s">
        <v>104</v>
      </c>
      <c r="E184" s="175">
        <v>2</v>
      </c>
      <c r="F184" s="176">
        <v>6510</v>
      </c>
      <c r="G184" s="176">
        <v>13020</v>
      </c>
      <c r="H184" s="176">
        <v>1483</v>
      </c>
      <c r="I184" s="176">
        <v>2966</v>
      </c>
      <c r="J184" s="177">
        <v>10054</v>
      </c>
    </row>
    <row r="185" spans="1:10" x14ac:dyDescent="0.2">
      <c r="A185" s="289"/>
      <c r="B185" s="284"/>
      <c r="C185" s="284"/>
      <c r="D185" s="183" t="s">
        <v>118</v>
      </c>
      <c r="E185" s="175">
        <v>15</v>
      </c>
      <c r="F185" s="176">
        <v>4225</v>
      </c>
      <c r="G185" s="176">
        <v>63377</v>
      </c>
      <c r="H185" s="176">
        <v>1483</v>
      </c>
      <c r="I185" s="176">
        <v>22246</v>
      </c>
      <c r="J185" s="177">
        <v>41130</v>
      </c>
    </row>
    <row r="186" spans="1:10" x14ac:dyDescent="0.2">
      <c r="A186" s="289"/>
      <c r="B186" s="284"/>
      <c r="C186" s="284"/>
      <c r="D186" s="183" t="s">
        <v>105</v>
      </c>
      <c r="E186" s="175">
        <v>101</v>
      </c>
      <c r="F186" s="176">
        <v>35003</v>
      </c>
      <c r="G186" s="176">
        <v>3535293</v>
      </c>
      <c r="H186" s="176">
        <v>1483</v>
      </c>
      <c r="I186" s="176">
        <v>149792</v>
      </c>
      <c r="J186" s="177">
        <v>3385500</v>
      </c>
    </row>
    <row r="187" spans="1:10" x14ac:dyDescent="0.2">
      <c r="A187" s="289"/>
      <c r="B187" s="284"/>
      <c r="C187" s="284"/>
      <c r="D187" s="183" t="s">
        <v>234</v>
      </c>
      <c r="E187" s="175">
        <v>2</v>
      </c>
      <c r="F187" s="176">
        <v>26534</v>
      </c>
      <c r="G187" s="176">
        <v>53069</v>
      </c>
      <c r="H187" s="176">
        <v>1483</v>
      </c>
      <c r="I187" s="176">
        <v>2966</v>
      </c>
      <c r="J187" s="177">
        <v>50102</v>
      </c>
    </row>
    <row r="188" spans="1:10" x14ac:dyDescent="0.2">
      <c r="A188" s="289"/>
      <c r="B188" s="284"/>
      <c r="C188" s="284"/>
      <c r="D188" s="183" t="s">
        <v>107</v>
      </c>
      <c r="E188" s="175">
        <v>2</v>
      </c>
      <c r="F188" s="176">
        <v>5533</v>
      </c>
      <c r="G188" s="176">
        <v>11067</v>
      </c>
      <c r="H188" s="176">
        <v>1483</v>
      </c>
      <c r="I188" s="176">
        <v>2966</v>
      </c>
      <c r="J188" s="177">
        <v>8100</v>
      </c>
    </row>
    <row r="189" spans="1:10" x14ac:dyDescent="0.2">
      <c r="A189" s="289"/>
      <c r="B189" s="284"/>
      <c r="C189" s="285"/>
      <c r="D189" s="183" t="s">
        <v>235</v>
      </c>
      <c r="E189" s="175">
        <v>7</v>
      </c>
      <c r="F189" s="176">
        <v>7290</v>
      </c>
      <c r="G189" s="176">
        <v>51029</v>
      </c>
      <c r="H189" s="176">
        <v>1483</v>
      </c>
      <c r="I189" s="176">
        <v>10382</v>
      </c>
      <c r="J189" s="177">
        <v>40647</v>
      </c>
    </row>
    <row r="190" spans="1:10" x14ac:dyDescent="0.2">
      <c r="A190" s="289"/>
      <c r="B190" s="284"/>
      <c r="C190" s="183" t="s">
        <v>91</v>
      </c>
      <c r="D190" s="183" t="s">
        <v>107</v>
      </c>
      <c r="E190" s="175">
        <v>26</v>
      </c>
      <c r="F190" s="176">
        <v>5159</v>
      </c>
      <c r="G190" s="176">
        <v>134123</v>
      </c>
      <c r="H190" s="176">
        <v>1253</v>
      </c>
      <c r="I190" s="176">
        <v>32582</v>
      </c>
      <c r="J190" s="177">
        <v>101541</v>
      </c>
    </row>
    <row r="191" spans="1:10" x14ac:dyDescent="0.2">
      <c r="A191" s="289"/>
      <c r="B191" s="284"/>
      <c r="C191" s="283" t="s">
        <v>92</v>
      </c>
      <c r="D191" s="183" t="s">
        <v>102</v>
      </c>
      <c r="E191" s="175">
        <v>134</v>
      </c>
      <c r="F191" s="176">
        <v>6486</v>
      </c>
      <c r="G191" s="176">
        <v>869123</v>
      </c>
      <c r="H191" s="175">
        <v>835</v>
      </c>
      <c r="I191" s="176">
        <v>111861</v>
      </c>
      <c r="J191" s="177">
        <v>757262</v>
      </c>
    </row>
    <row r="192" spans="1:10" x14ac:dyDescent="0.2">
      <c r="A192" s="289"/>
      <c r="B192" s="284"/>
      <c r="C192" s="284"/>
      <c r="D192" s="183" t="s">
        <v>126</v>
      </c>
      <c r="E192" s="175">
        <v>64</v>
      </c>
      <c r="F192" s="176">
        <v>98617</v>
      </c>
      <c r="G192" s="176">
        <v>6311513</v>
      </c>
      <c r="H192" s="175">
        <v>835</v>
      </c>
      <c r="I192" s="176">
        <v>53426</v>
      </c>
      <c r="J192" s="177">
        <v>6258087</v>
      </c>
    </row>
    <row r="193" spans="1:10" x14ac:dyDescent="0.2">
      <c r="A193" s="289"/>
      <c r="B193" s="284"/>
      <c r="C193" s="284"/>
      <c r="D193" s="183" t="s">
        <v>114</v>
      </c>
      <c r="E193" s="175">
        <v>638</v>
      </c>
      <c r="F193" s="176">
        <v>31449</v>
      </c>
      <c r="G193" s="176">
        <v>20064638</v>
      </c>
      <c r="H193" s="175">
        <v>835</v>
      </c>
      <c r="I193" s="176">
        <v>532591</v>
      </c>
      <c r="J193" s="177">
        <v>19532046</v>
      </c>
    </row>
    <row r="194" spans="1:10" x14ac:dyDescent="0.2">
      <c r="A194" s="289"/>
      <c r="B194" s="284"/>
      <c r="C194" s="284"/>
      <c r="D194" s="183" t="s">
        <v>108</v>
      </c>
      <c r="E194" s="175">
        <v>517</v>
      </c>
      <c r="F194" s="176">
        <v>19112</v>
      </c>
      <c r="G194" s="176">
        <v>9880944</v>
      </c>
      <c r="H194" s="175">
        <v>835</v>
      </c>
      <c r="I194" s="176">
        <v>431583</v>
      </c>
      <c r="J194" s="177">
        <v>9449361</v>
      </c>
    </row>
    <row r="195" spans="1:10" x14ac:dyDescent="0.2">
      <c r="A195" s="289"/>
      <c r="B195" s="284"/>
      <c r="C195" s="284"/>
      <c r="D195" s="183" t="s">
        <v>109</v>
      </c>
      <c r="E195" s="176">
        <v>1613</v>
      </c>
      <c r="F195" s="176">
        <v>12258</v>
      </c>
      <c r="G195" s="176">
        <v>19772107</v>
      </c>
      <c r="H195" s="175">
        <v>835</v>
      </c>
      <c r="I195" s="176">
        <v>1346504</v>
      </c>
      <c r="J195" s="177">
        <v>18425603</v>
      </c>
    </row>
    <row r="196" spans="1:10" x14ac:dyDescent="0.2">
      <c r="A196" s="289"/>
      <c r="B196" s="284"/>
      <c r="C196" s="284"/>
      <c r="D196" s="183" t="s">
        <v>103</v>
      </c>
      <c r="E196" s="176">
        <v>1029</v>
      </c>
      <c r="F196" s="176">
        <v>8603</v>
      </c>
      <c r="G196" s="176">
        <v>8852383</v>
      </c>
      <c r="H196" s="175">
        <v>835</v>
      </c>
      <c r="I196" s="176">
        <v>858991</v>
      </c>
      <c r="J196" s="177">
        <v>7993391</v>
      </c>
    </row>
    <row r="197" spans="1:10" x14ac:dyDescent="0.2">
      <c r="A197" s="289"/>
      <c r="B197" s="284"/>
      <c r="C197" s="284"/>
      <c r="D197" s="183" t="s">
        <v>104</v>
      </c>
      <c r="E197" s="175">
        <v>438</v>
      </c>
      <c r="F197" s="176">
        <v>5862</v>
      </c>
      <c r="G197" s="176">
        <v>2567484</v>
      </c>
      <c r="H197" s="175">
        <v>835</v>
      </c>
      <c r="I197" s="176">
        <v>365635</v>
      </c>
      <c r="J197" s="177">
        <v>2201849</v>
      </c>
    </row>
    <row r="198" spans="1:10" x14ac:dyDescent="0.2">
      <c r="A198" s="289"/>
      <c r="B198" s="284"/>
      <c r="C198" s="284"/>
      <c r="D198" s="183" t="s">
        <v>118</v>
      </c>
      <c r="E198" s="175">
        <v>783</v>
      </c>
      <c r="F198" s="176">
        <v>3577</v>
      </c>
      <c r="G198" s="176">
        <v>2800643</v>
      </c>
      <c r="H198" s="175">
        <v>835</v>
      </c>
      <c r="I198" s="176">
        <v>653635</v>
      </c>
      <c r="J198" s="177">
        <v>2147009</v>
      </c>
    </row>
    <row r="199" spans="1:10" x14ac:dyDescent="0.2">
      <c r="A199" s="289"/>
      <c r="B199" s="284"/>
      <c r="C199" s="284"/>
      <c r="D199" s="183" t="s">
        <v>110</v>
      </c>
      <c r="E199" s="175">
        <v>227</v>
      </c>
      <c r="F199" s="176">
        <v>2207</v>
      </c>
      <c r="G199" s="176">
        <v>500935</v>
      </c>
      <c r="H199" s="175">
        <v>835</v>
      </c>
      <c r="I199" s="176">
        <v>189496</v>
      </c>
      <c r="J199" s="177">
        <v>311440</v>
      </c>
    </row>
    <row r="200" spans="1:10" x14ac:dyDescent="0.2">
      <c r="A200" s="289"/>
      <c r="B200" s="284"/>
      <c r="C200" s="284"/>
      <c r="D200" s="183" t="s">
        <v>133</v>
      </c>
      <c r="E200" s="175">
        <v>3</v>
      </c>
      <c r="F200" s="176">
        <v>1451</v>
      </c>
      <c r="G200" s="176">
        <v>4354</v>
      </c>
      <c r="H200" s="175">
        <v>835</v>
      </c>
      <c r="I200" s="176">
        <v>2504</v>
      </c>
      <c r="J200" s="177">
        <v>1849</v>
      </c>
    </row>
    <row r="201" spans="1:10" x14ac:dyDescent="0.2">
      <c r="A201" s="289"/>
      <c r="B201" s="284"/>
      <c r="C201" s="284"/>
      <c r="D201" s="183" t="s">
        <v>105</v>
      </c>
      <c r="E201" s="176">
        <v>4755</v>
      </c>
      <c r="F201" s="176">
        <v>34355</v>
      </c>
      <c r="G201" s="176">
        <v>163356072</v>
      </c>
      <c r="H201" s="175">
        <v>835</v>
      </c>
      <c r="I201" s="176">
        <v>3969391</v>
      </c>
      <c r="J201" s="177">
        <v>159386681</v>
      </c>
    </row>
    <row r="202" spans="1:10" x14ac:dyDescent="0.2">
      <c r="A202" s="289"/>
      <c r="B202" s="284"/>
      <c r="C202" s="284"/>
      <c r="D202" s="183" t="s">
        <v>234</v>
      </c>
      <c r="E202" s="175">
        <v>114</v>
      </c>
      <c r="F202" s="176">
        <v>25886</v>
      </c>
      <c r="G202" s="176">
        <v>2951003</v>
      </c>
      <c r="H202" s="175">
        <v>835</v>
      </c>
      <c r="I202" s="176">
        <v>95165</v>
      </c>
      <c r="J202" s="177">
        <v>2855838</v>
      </c>
    </row>
    <row r="203" spans="1:10" x14ac:dyDescent="0.2">
      <c r="A203" s="289"/>
      <c r="B203" s="284"/>
      <c r="C203" s="284"/>
      <c r="D203" s="183" t="s">
        <v>107</v>
      </c>
      <c r="E203" s="175">
        <v>124</v>
      </c>
      <c r="F203" s="176">
        <v>4885</v>
      </c>
      <c r="G203" s="176">
        <v>605743</v>
      </c>
      <c r="H203" s="175">
        <v>835</v>
      </c>
      <c r="I203" s="176">
        <v>103513</v>
      </c>
      <c r="J203" s="177">
        <v>502230</v>
      </c>
    </row>
    <row r="204" spans="1:10" x14ac:dyDescent="0.2">
      <c r="A204" s="290"/>
      <c r="B204" s="285"/>
      <c r="C204" s="285"/>
      <c r="D204" s="183" t="s">
        <v>235</v>
      </c>
      <c r="E204" s="176">
        <v>1318</v>
      </c>
      <c r="F204" s="176">
        <v>6642</v>
      </c>
      <c r="G204" s="176">
        <v>8753557</v>
      </c>
      <c r="H204" s="175">
        <v>835</v>
      </c>
      <c r="I204" s="176">
        <v>1100243</v>
      </c>
      <c r="J204" s="177">
        <v>7653314</v>
      </c>
    </row>
    <row r="205" spans="1:10" ht="15.75" customHeight="1" x14ac:dyDescent="0.2">
      <c r="A205" s="288" t="s">
        <v>7</v>
      </c>
      <c r="B205" s="291" t="s">
        <v>64</v>
      </c>
      <c r="C205" s="292"/>
      <c r="D205" s="293"/>
      <c r="E205" s="176">
        <v>10252</v>
      </c>
      <c r="F205" s="176"/>
      <c r="G205" s="176">
        <v>151015572</v>
      </c>
      <c r="H205" s="176"/>
      <c r="I205" s="176">
        <v>17358762</v>
      </c>
      <c r="J205" s="177">
        <v>133656810</v>
      </c>
    </row>
    <row r="206" spans="1:10" x14ac:dyDescent="0.2">
      <c r="A206" s="289"/>
      <c r="B206" s="183" t="s">
        <v>79</v>
      </c>
      <c r="C206" s="183" t="s">
        <v>80</v>
      </c>
      <c r="D206" s="183" t="s">
        <v>81</v>
      </c>
      <c r="E206" s="294">
        <v>3</v>
      </c>
      <c r="F206" s="281">
        <v>27078</v>
      </c>
      <c r="G206" s="281">
        <v>81235</v>
      </c>
      <c r="H206" s="294">
        <v>0</v>
      </c>
      <c r="I206" s="294">
        <v>0</v>
      </c>
      <c r="J206" s="286">
        <v>81235</v>
      </c>
    </row>
    <row r="207" spans="1:10" x14ac:dyDescent="0.2">
      <c r="A207" s="289"/>
      <c r="B207" s="283" t="s">
        <v>82</v>
      </c>
      <c r="C207" s="283" t="s">
        <v>83</v>
      </c>
      <c r="D207" s="183" t="s">
        <v>119</v>
      </c>
      <c r="E207" s="295"/>
      <c r="F207" s="282"/>
      <c r="G207" s="282"/>
      <c r="H207" s="295"/>
      <c r="I207" s="295"/>
      <c r="J207" s="287"/>
    </row>
    <row r="208" spans="1:10" x14ac:dyDescent="0.2">
      <c r="A208" s="289"/>
      <c r="B208" s="284"/>
      <c r="C208" s="284"/>
      <c r="D208" s="183" t="s">
        <v>120</v>
      </c>
      <c r="E208" s="175">
        <v>1</v>
      </c>
      <c r="F208" s="176">
        <v>20191</v>
      </c>
      <c r="G208" s="176">
        <v>20191</v>
      </c>
      <c r="H208" s="175">
        <v>0</v>
      </c>
      <c r="I208" s="175">
        <v>0</v>
      </c>
      <c r="J208" s="177">
        <v>20191</v>
      </c>
    </row>
    <row r="209" spans="1:10" x14ac:dyDescent="0.2">
      <c r="A209" s="289"/>
      <c r="B209" s="284"/>
      <c r="C209" s="285"/>
      <c r="D209" s="183" t="s">
        <v>86</v>
      </c>
      <c r="E209" s="175">
        <v>16</v>
      </c>
      <c r="F209" s="176">
        <v>6948</v>
      </c>
      <c r="G209" s="176">
        <v>111165</v>
      </c>
      <c r="H209" s="175">
        <v>0</v>
      </c>
      <c r="I209" s="175">
        <v>0</v>
      </c>
      <c r="J209" s="177">
        <v>111165</v>
      </c>
    </row>
    <row r="210" spans="1:10" x14ac:dyDescent="0.2">
      <c r="A210" s="289"/>
      <c r="B210" s="284"/>
      <c r="C210" s="283" t="s">
        <v>87</v>
      </c>
      <c r="D210" s="183" t="s">
        <v>88</v>
      </c>
      <c r="E210" s="175">
        <v>1</v>
      </c>
      <c r="F210" s="176">
        <v>28561</v>
      </c>
      <c r="G210" s="176">
        <v>28561</v>
      </c>
      <c r="H210" s="176">
        <v>2592</v>
      </c>
      <c r="I210" s="176">
        <v>2592</v>
      </c>
      <c r="J210" s="177">
        <v>25969</v>
      </c>
    </row>
    <row r="211" spans="1:10" x14ac:dyDescent="0.2">
      <c r="A211" s="289"/>
      <c r="B211" s="284"/>
      <c r="C211" s="284"/>
      <c r="D211" s="183" t="s">
        <v>89</v>
      </c>
      <c r="E211" s="175">
        <v>1</v>
      </c>
      <c r="F211" s="176">
        <v>15954</v>
      </c>
      <c r="G211" s="176">
        <v>15954</v>
      </c>
      <c r="H211" s="176">
        <v>2592</v>
      </c>
      <c r="I211" s="176">
        <v>2592</v>
      </c>
      <c r="J211" s="177">
        <v>13361</v>
      </c>
    </row>
    <row r="212" spans="1:10" x14ac:dyDescent="0.2">
      <c r="A212" s="289"/>
      <c r="B212" s="284"/>
      <c r="C212" s="284"/>
      <c r="D212" s="183" t="s">
        <v>90</v>
      </c>
      <c r="E212" s="175">
        <v>129</v>
      </c>
      <c r="F212" s="176">
        <v>8431</v>
      </c>
      <c r="G212" s="176">
        <v>1087588</v>
      </c>
      <c r="H212" s="176">
        <v>2592</v>
      </c>
      <c r="I212" s="176">
        <v>334403</v>
      </c>
      <c r="J212" s="177">
        <v>753186</v>
      </c>
    </row>
    <row r="213" spans="1:10" x14ac:dyDescent="0.2">
      <c r="A213" s="289"/>
      <c r="B213" s="284"/>
      <c r="C213" s="285"/>
      <c r="D213" s="183" t="s">
        <v>106</v>
      </c>
      <c r="E213" s="175">
        <v>1</v>
      </c>
      <c r="F213" s="176">
        <v>11920</v>
      </c>
      <c r="G213" s="176">
        <v>11920</v>
      </c>
      <c r="H213" s="176">
        <v>2592</v>
      </c>
      <c r="I213" s="176">
        <v>2592</v>
      </c>
      <c r="J213" s="177">
        <v>9328</v>
      </c>
    </row>
    <row r="214" spans="1:10" x14ac:dyDescent="0.2">
      <c r="A214" s="289"/>
      <c r="B214" s="284"/>
      <c r="C214" s="283" t="s">
        <v>92</v>
      </c>
      <c r="D214" s="183" t="s">
        <v>88</v>
      </c>
      <c r="E214" s="175">
        <v>741</v>
      </c>
      <c r="F214" s="176">
        <v>27913</v>
      </c>
      <c r="G214" s="176">
        <v>20683565</v>
      </c>
      <c r="H214" s="176">
        <v>1944</v>
      </c>
      <c r="I214" s="176">
        <v>1440475</v>
      </c>
      <c r="J214" s="177">
        <v>19243090</v>
      </c>
    </row>
    <row r="215" spans="1:10" x14ac:dyDescent="0.2">
      <c r="A215" s="289"/>
      <c r="B215" s="284"/>
      <c r="C215" s="284"/>
      <c r="D215" s="183" t="s">
        <v>89</v>
      </c>
      <c r="E215" s="176">
        <v>1390</v>
      </c>
      <c r="F215" s="176">
        <v>15305</v>
      </c>
      <c r="G215" s="176">
        <v>21274386</v>
      </c>
      <c r="H215" s="176">
        <v>1944</v>
      </c>
      <c r="I215" s="176">
        <v>2702106</v>
      </c>
      <c r="J215" s="177">
        <v>18572280</v>
      </c>
    </row>
    <row r="216" spans="1:10" x14ac:dyDescent="0.2">
      <c r="A216" s="289"/>
      <c r="B216" s="284"/>
      <c r="C216" s="284"/>
      <c r="D216" s="183" t="s">
        <v>94</v>
      </c>
      <c r="E216" s="175">
        <v>143</v>
      </c>
      <c r="F216" s="176">
        <v>21026</v>
      </c>
      <c r="G216" s="176">
        <v>3006730</v>
      </c>
      <c r="H216" s="176">
        <v>1944</v>
      </c>
      <c r="I216" s="176">
        <v>277986</v>
      </c>
      <c r="J216" s="177">
        <v>2728744</v>
      </c>
    </row>
    <row r="217" spans="1:10" x14ac:dyDescent="0.2">
      <c r="A217" s="289"/>
      <c r="B217" s="284"/>
      <c r="C217" s="284"/>
      <c r="D217" s="183" t="s">
        <v>90</v>
      </c>
      <c r="E217" s="176">
        <v>4362</v>
      </c>
      <c r="F217" s="176">
        <v>7783</v>
      </c>
      <c r="G217" s="176">
        <v>33947739</v>
      </c>
      <c r="H217" s="176">
        <v>1944</v>
      </c>
      <c r="I217" s="176">
        <v>8479559</v>
      </c>
      <c r="J217" s="177">
        <v>25468180</v>
      </c>
    </row>
    <row r="218" spans="1:10" x14ac:dyDescent="0.2">
      <c r="A218" s="289"/>
      <c r="B218" s="285"/>
      <c r="C218" s="285"/>
      <c r="D218" s="183" t="s">
        <v>106</v>
      </c>
      <c r="E218" s="176">
        <v>1091</v>
      </c>
      <c r="F218" s="176">
        <v>11271</v>
      </c>
      <c r="G218" s="176">
        <v>12297204</v>
      </c>
      <c r="H218" s="176">
        <v>1944</v>
      </c>
      <c r="I218" s="176">
        <v>2120862</v>
      </c>
      <c r="J218" s="177">
        <v>10176342</v>
      </c>
    </row>
    <row r="219" spans="1:10" x14ac:dyDescent="0.2">
      <c r="A219" s="289"/>
      <c r="B219" s="183" t="s">
        <v>111</v>
      </c>
      <c r="C219" s="183" t="s">
        <v>92</v>
      </c>
      <c r="D219" s="183" t="s">
        <v>112</v>
      </c>
      <c r="E219" s="175">
        <v>1</v>
      </c>
      <c r="F219" s="176">
        <v>7768</v>
      </c>
      <c r="G219" s="176">
        <v>7768</v>
      </c>
      <c r="H219" s="175">
        <v>974</v>
      </c>
      <c r="I219" s="175">
        <v>974</v>
      </c>
      <c r="J219" s="177">
        <v>6794</v>
      </c>
    </row>
    <row r="220" spans="1:10" x14ac:dyDescent="0.2">
      <c r="A220" s="289"/>
      <c r="B220" s="283" t="s">
        <v>98</v>
      </c>
      <c r="C220" s="183" t="s">
        <v>83</v>
      </c>
      <c r="D220" s="183" t="s">
        <v>99</v>
      </c>
      <c r="E220" s="175">
        <v>24</v>
      </c>
      <c r="F220" s="176">
        <v>33520</v>
      </c>
      <c r="G220" s="176">
        <v>804475</v>
      </c>
      <c r="H220" s="175">
        <v>0</v>
      </c>
      <c r="I220" s="175">
        <v>0</v>
      </c>
      <c r="J220" s="177">
        <v>804475</v>
      </c>
    </row>
    <row r="221" spans="1:10" x14ac:dyDescent="0.2">
      <c r="A221" s="289"/>
      <c r="B221" s="284"/>
      <c r="C221" s="283" t="s">
        <v>87</v>
      </c>
      <c r="D221" s="183" t="s">
        <v>102</v>
      </c>
      <c r="E221" s="175">
        <v>4</v>
      </c>
      <c r="F221" s="176">
        <v>7134</v>
      </c>
      <c r="G221" s="176">
        <v>28537</v>
      </c>
      <c r="H221" s="176">
        <v>1483</v>
      </c>
      <c r="I221" s="176">
        <v>5932</v>
      </c>
      <c r="J221" s="177">
        <v>22605</v>
      </c>
    </row>
    <row r="222" spans="1:10" x14ac:dyDescent="0.2">
      <c r="A222" s="289"/>
      <c r="B222" s="284"/>
      <c r="C222" s="284"/>
      <c r="D222" s="183" t="s">
        <v>108</v>
      </c>
      <c r="E222" s="175">
        <v>1</v>
      </c>
      <c r="F222" s="176">
        <v>19760</v>
      </c>
      <c r="G222" s="176">
        <v>19760</v>
      </c>
      <c r="H222" s="176">
        <v>1483</v>
      </c>
      <c r="I222" s="176">
        <v>1483</v>
      </c>
      <c r="J222" s="177">
        <v>18277</v>
      </c>
    </row>
    <row r="223" spans="1:10" x14ac:dyDescent="0.2">
      <c r="A223" s="289"/>
      <c r="B223" s="284"/>
      <c r="C223" s="285"/>
      <c r="D223" s="183" t="s">
        <v>105</v>
      </c>
      <c r="E223" s="175">
        <v>47</v>
      </c>
      <c r="F223" s="176">
        <v>35003</v>
      </c>
      <c r="G223" s="176">
        <v>1645136</v>
      </c>
      <c r="H223" s="176">
        <v>1483</v>
      </c>
      <c r="I223" s="176">
        <v>69705</v>
      </c>
      <c r="J223" s="177">
        <v>1575431</v>
      </c>
    </row>
    <row r="224" spans="1:10" x14ac:dyDescent="0.2">
      <c r="A224" s="289"/>
      <c r="B224" s="284"/>
      <c r="C224" s="183" t="s">
        <v>91</v>
      </c>
      <c r="D224" s="183" t="s">
        <v>235</v>
      </c>
      <c r="E224" s="175">
        <v>2</v>
      </c>
      <c r="F224" s="176">
        <v>6642</v>
      </c>
      <c r="G224" s="176">
        <v>13283</v>
      </c>
      <c r="H224" s="176">
        <v>1253</v>
      </c>
      <c r="I224" s="176">
        <v>2506</v>
      </c>
      <c r="J224" s="177">
        <v>10777</v>
      </c>
    </row>
    <row r="225" spans="1:10" x14ac:dyDescent="0.2">
      <c r="A225" s="289"/>
      <c r="B225" s="284"/>
      <c r="C225" s="283" t="s">
        <v>92</v>
      </c>
      <c r="D225" s="183" t="s">
        <v>102</v>
      </c>
      <c r="E225" s="175">
        <v>537</v>
      </c>
      <c r="F225" s="176">
        <v>6486</v>
      </c>
      <c r="G225" s="176">
        <v>3482977</v>
      </c>
      <c r="H225" s="175">
        <v>835</v>
      </c>
      <c r="I225" s="176">
        <v>448278</v>
      </c>
      <c r="J225" s="177">
        <v>3034699</v>
      </c>
    </row>
    <row r="226" spans="1:10" x14ac:dyDescent="0.2">
      <c r="A226" s="289"/>
      <c r="B226" s="284"/>
      <c r="C226" s="284"/>
      <c r="D226" s="183" t="s">
        <v>114</v>
      </c>
      <c r="E226" s="175">
        <v>30</v>
      </c>
      <c r="F226" s="176">
        <v>31449</v>
      </c>
      <c r="G226" s="176">
        <v>943478</v>
      </c>
      <c r="H226" s="175">
        <v>835</v>
      </c>
      <c r="I226" s="176">
        <v>25043</v>
      </c>
      <c r="J226" s="177">
        <v>918435</v>
      </c>
    </row>
    <row r="227" spans="1:10" x14ac:dyDescent="0.2">
      <c r="A227" s="289"/>
      <c r="B227" s="284"/>
      <c r="C227" s="284"/>
      <c r="D227" s="183" t="s">
        <v>108</v>
      </c>
      <c r="E227" s="175">
        <v>487</v>
      </c>
      <c r="F227" s="176">
        <v>19112</v>
      </c>
      <c r="G227" s="176">
        <v>9307582</v>
      </c>
      <c r="H227" s="175">
        <v>835</v>
      </c>
      <c r="I227" s="176">
        <v>406539</v>
      </c>
      <c r="J227" s="177">
        <v>8901043</v>
      </c>
    </row>
    <row r="228" spans="1:10" x14ac:dyDescent="0.2">
      <c r="A228" s="289"/>
      <c r="B228" s="284"/>
      <c r="C228" s="284"/>
      <c r="D228" s="183" t="s">
        <v>109</v>
      </c>
      <c r="E228" s="175">
        <v>17</v>
      </c>
      <c r="F228" s="176">
        <v>12258</v>
      </c>
      <c r="G228" s="176">
        <v>208386</v>
      </c>
      <c r="H228" s="175">
        <v>835</v>
      </c>
      <c r="I228" s="176">
        <v>14191</v>
      </c>
      <c r="J228" s="177">
        <v>194194</v>
      </c>
    </row>
    <row r="229" spans="1:10" x14ac:dyDescent="0.2">
      <c r="A229" s="289"/>
      <c r="B229" s="284"/>
      <c r="C229" s="284"/>
      <c r="D229" s="183" t="s">
        <v>105</v>
      </c>
      <c r="E229" s="176">
        <v>1222</v>
      </c>
      <c r="F229" s="176">
        <v>34355</v>
      </c>
      <c r="G229" s="176">
        <v>41981308</v>
      </c>
      <c r="H229" s="175">
        <v>835</v>
      </c>
      <c r="I229" s="176">
        <v>1020104</v>
      </c>
      <c r="J229" s="177">
        <v>40961204</v>
      </c>
    </row>
    <row r="230" spans="1:10" x14ac:dyDescent="0.2">
      <c r="A230" s="290"/>
      <c r="B230" s="285"/>
      <c r="C230" s="285"/>
      <c r="D230" s="183" t="s">
        <v>235</v>
      </c>
      <c r="E230" s="175">
        <v>1</v>
      </c>
      <c r="F230" s="176">
        <v>6642</v>
      </c>
      <c r="G230" s="176">
        <v>6642</v>
      </c>
      <c r="H230" s="175">
        <v>835</v>
      </c>
      <c r="I230" s="175">
        <v>835</v>
      </c>
      <c r="J230" s="177">
        <v>5807</v>
      </c>
    </row>
    <row r="231" spans="1:10" ht="15.75" customHeight="1" x14ac:dyDescent="0.2">
      <c r="A231" s="288" t="s">
        <v>164</v>
      </c>
      <c r="B231" s="291" t="s">
        <v>64</v>
      </c>
      <c r="C231" s="292"/>
      <c r="D231" s="293"/>
      <c r="E231" s="176">
        <v>35767</v>
      </c>
      <c r="F231" s="176"/>
      <c r="G231" s="176">
        <v>481879801</v>
      </c>
      <c r="H231" s="176"/>
      <c r="I231" s="176">
        <v>80157318</v>
      </c>
      <c r="J231" s="177">
        <v>401722484</v>
      </c>
    </row>
    <row r="232" spans="1:10" x14ac:dyDescent="0.2">
      <c r="A232" s="289"/>
      <c r="B232" s="183" t="s">
        <v>79</v>
      </c>
      <c r="C232" s="183" t="s">
        <v>80</v>
      </c>
      <c r="D232" s="183" t="s">
        <v>81</v>
      </c>
      <c r="E232" s="294">
        <v>2</v>
      </c>
      <c r="F232" s="281">
        <v>30014</v>
      </c>
      <c r="G232" s="281">
        <v>60027</v>
      </c>
      <c r="H232" s="294">
        <v>0</v>
      </c>
      <c r="I232" s="294">
        <v>0</v>
      </c>
      <c r="J232" s="286">
        <v>60027</v>
      </c>
    </row>
    <row r="233" spans="1:10" x14ac:dyDescent="0.2">
      <c r="A233" s="289"/>
      <c r="B233" s="283" t="s">
        <v>82</v>
      </c>
      <c r="C233" s="283" t="s">
        <v>83</v>
      </c>
      <c r="D233" s="183" t="s">
        <v>84</v>
      </c>
      <c r="E233" s="295"/>
      <c r="F233" s="282"/>
      <c r="G233" s="282"/>
      <c r="H233" s="295"/>
      <c r="I233" s="295"/>
      <c r="J233" s="287"/>
    </row>
    <row r="234" spans="1:10" x14ac:dyDescent="0.2">
      <c r="A234" s="289"/>
      <c r="B234" s="284"/>
      <c r="C234" s="284"/>
      <c r="D234" s="183" t="s">
        <v>119</v>
      </c>
      <c r="E234" s="175">
        <v>3</v>
      </c>
      <c r="F234" s="176">
        <v>27078</v>
      </c>
      <c r="G234" s="176">
        <v>81235</v>
      </c>
      <c r="H234" s="175">
        <v>0</v>
      </c>
      <c r="I234" s="175">
        <v>0</v>
      </c>
      <c r="J234" s="177">
        <v>81235</v>
      </c>
    </row>
    <row r="235" spans="1:10" x14ac:dyDescent="0.2">
      <c r="A235" s="289"/>
      <c r="B235" s="284"/>
      <c r="C235" s="284"/>
      <c r="D235" s="183" t="s">
        <v>85</v>
      </c>
      <c r="E235" s="175">
        <v>6</v>
      </c>
      <c r="F235" s="176">
        <v>14471</v>
      </c>
      <c r="G235" s="176">
        <v>86823</v>
      </c>
      <c r="H235" s="175">
        <v>0</v>
      </c>
      <c r="I235" s="175">
        <v>0</v>
      </c>
      <c r="J235" s="177">
        <v>86823</v>
      </c>
    </row>
    <row r="236" spans="1:10" x14ac:dyDescent="0.2">
      <c r="A236" s="289"/>
      <c r="B236" s="284"/>
      <c r="C236" s="284"/>
      <c r="D236" s="183" t="s">
        <v>86</v>
      </c>
      <c r="E236" s="175">
        <v>487</v>
      </c>
      <c r="F236" s="176">
        <v>6948</v>
      </c>
      <c r="G236" s="176">
        <v>3383591</v>
      </c>
      <c r="H236" s="175">
        <v>0</v>
      </c>
      <c r="I236" s="175">
        <v>0</v>
      </c>
      <c r="J236" s="177">
        <v>3383591</v>
      </c>
    </row>
    <row r="237" spans="1:10" x14ac:dyDescent="0.2">
      <c r="A237" s="289"/>
      <c r="B237" s="284"/>
      <c r="C237" s="285"/>
      <c r="D237" s="183" t="s">
        <v>100</v>
      </c>
      <c r="E237" s="175">
        <v>9</v>
      </c>
      <c r="F237" s="176">
        <v>10437</v>
      </c>
      <c r="G237" s="176">
        <v>93930</v>
      </c>
      <c r="H237" s="175">
        <v>0</v>
      </c>
      <c r="I237" s="175">
        <v>0</v>
      </c>
      <c r="J237" s="177">
        <v>93930</v>
      </c>
    </row>
    <row r="238" spans="1:10" x14ac:dyDescent="0.2">
      <c r="A238" s="289"/>
      <c r="B238" s="284"/>
      <c r="C238" s="283" t="s">
        <v>87</v>
      </c>
      <c r="D238" s="183" t="s">
        <v>89</v>
      </c>
      <c r="E238" s="175">
        <v>4</v>
      </c>
      <c r="F238" s="176">
        <v>15954</v>
      </c>
      <c r="G238" s="176">
        <v>63814</v>
      </c>
      <c r="H238" s="176">
        <v>2592</v>
      </c>
      <c r="I238" s="176">
        <v>10369</v>
      </c>
      <c r="J238" s="177">
        <v>53445</v>
      </c>
    </row>
    <row r="239" spans="1:10" x14ac:dyDescent="0.2">
      <c r="A239" s="289"/>
      <c r="B239" s="284"/>
      <c r="C239" s="284"/>
      <c r="D239" s="183" t="s">
        <v>94</v>
      </c>
      <c r="E239" s="175">
        <v>2</v>
      </c>
      <c r="F239" s="176">
        <v>21674</v>
      </c>
      <c r="G239" s="176">
        <v>43349</v>
      </c>
      <c r="H239" s="176">
        <v>2592</v>
      </c>
      <c r="I239" s="176">
        <v>5185</v>
      </c>
      <c r="J239" s="177">
        <v>38164</v>
      </c>
    </row>
    <row r="240" spans="1:10" x14ac:dyDescent="0.2">
      <c r="A240" s="289"/>
      <c r="B240" s="284"/>
      <c r="C240" s="284"/>
      <c r="D240" s="183" t="s">
        <v>90</v>
      </c>
      <c r="E240" s="175">
        <v>291</v>
      </c>
      <c r="F240" s="176">
        <v>8431</v>
      </c>
      <c r="G240" s="176">
        <v>2453397</v>
      </c>
      <c r="H240" s="176">
        <v>2592</v>
      </c>
      <c r="I240" s="176">
        <v>754351</v>
      </c>
      <c r="J240" s="177">
        <v>1699046</v>
      </c>
    </row>
    <row r="241" spans="1:10" x14ac:dyDescent="0.2">
      <c r="A241" s="289"/>
      <c r="B241" s="284"/>
      <c r="C241" s="285"/>
      <c r="D241" s="183" t="s">
        <v>106</v>
      </c>
      <c r="E241" s="175">
        <v>9</v>
      </c>
      <c r="F241" s="176">
        <v>11920</v>
      </c>
      <c r="G241" s="176">
        <v>107278</v>
      </c>
      <c r="H241" s="176">
        <v>2592</v>
      </c>
      <c r="I241" s="176">
        <v>23330</v>
      </c>
      <c r="J241" s="177">
        <v>83948</v>
      </c>
    </row>
    <row r="242" spans="1:10" x14ac:dyDescent="0.2">
      <c r="A242" s="289"/>
      <c r="B242" s="284"/>
      <c r="C242" s="183" t="s">
        <v>91</v>
      </c>
      <c r="D242" s="183" t="s">
        <v>90</v>
      </c>
      <c r="E242" s="175">
        <v>62</v>
      </c>
      <c r="F242" s="176">
        <v>7850</v>
      </c>
      <c r="G242" s="176">
        <v>486705</v>
      </c>
      <c r="H242" s="176">
        <v>2362</v>
      </c>
      <c r="I242" s="176">
        <v>146464</v>
      </c>
      <c r="J242" s="177">
        <v>340242</v>
      </c>
    </row>
    <row r="243" spans="1:10" x14ac:dyDescent="0.2">
      <c r="A243" s="289"/>
      <c r="B243" s="284"/>
      <c r="C243" s="283" t="s">
        <v>92</v>
      </c>
      <c r="D243" s="183" t="s">
        <v>93</v>
      </c>
      <c r="E243" s="175">
        <v>106</v>
      </c>
      <c r="F243" s="176">
        <v>30848</v>
      </c>
      <c r="G243" s="176">
        <v>3269921</v>
      </c>
      <c r="H243" s="176">
        <v>1944</v>
      </c>
      <c r="I243" s="176">
        <v>206060</v>
      </c>
      <c r="J243" s="177">
        <v>3063861</v>
      </c>
    </row>
    <row r="244" spans="1:10" x14ac:dyDescent="0.2">
      <c r="A244" s="289"/>
      <c r="B244" s="284"/>
      <c r="C244" s="284"/>
      <c r="D244" s="183" t="s">
        <v>88</v>
      </c>
      <c r="E244" s="176">
        <v>1656</v>
      </c>
      <c r="F244" s="176">
        <v>27913</v>
      </c>
      <c r="G244" s="176">
        <v>46224000</v>
      </c>
      <c r="H244" s="176">
        <v>1944</v>
      </c>
      <c r="I244" s="176">
        <v>3219200</v>
      </c>
      <c r="J244" s="177">
        <v>43004800</v>
      </c>
    </row>
    <row r="245" spans="1:10" x14ac:dyDescent="0.2">
      <c r="A245" s="289"/>
      <c r="B245" s="284"/>
      <c r="C245" s="284"/>
      <c r="D245" s="183" t="s">
        <v>89</v>
      </c>
      <c r="E245" s="176">
        <v>2450</v>
      </c>
      <c r="F245" s="176">
        <v>15305</v>
      </c>
      <c r="G245" s="176">
        <v>37498019</v>
      </c>
      <c r="H245" s="176">
        <v>1944</v>
      </c>
      <c r="I245" s="176">
        <v>4762705</v>
      </c>
      <c r="J245" s="177">
        <v>32735314</v>
      </c>
    </row>
    <row r="246" spans="1:10" x14ac:dyDescent="0.2">
      <c r="A246" s="289"/>
      <c r="B246" s="284"/>
      <c r="C246" s="284"/>
      <c r="D246" s="183" t="s">
        <v>94</v>
      </c>
      <c r="E246" s="175">
        <v>314</v>
      </c>
      <c r="F246" s="176">
        <v>21026</v>
      </c>
      <c r="G246" s="176">
        <v>6602191</v>
      </c>
      <c r="H246" s="176">
        <v>1944</v>
      </c>
      <c r="I246" s="176">
        <v>610404</v>
      </c>
      <c r="J246" s="177">
        <v>5991787</v>
      </c>
    </row>
    <row r="247" spans="1:10" x14ac:dyDescent="0.2">
      <c r="A247" s="289"/>
      <c r="B247" s="284"/>
      <c r="C247" s="284"/>
      <c r="D247" s="183" t="s">
        <v>90</v>
      </c>
      <c r="E247" s="176">
        <v>11355</v>
      </c>
      <c r="F247" s="176">
        <v>7783</v>
      </c>
      <c r="G247" s="176">
        <v>88371522</v>
      </c>
      <c r="H247" s="176">
        <v>1944</v>
      </c>
      <c r="I247" s="176">
        <v>22073681</v>
      </c>
      <c r="J247" s="177">
        <v>66297841</v>
      </c>
    </row>
    <row r="248" spans="1:10" x14ac:dyDescent="0.2">
      <c r="A248" s="289"/>
      <c r="B248" s="285"/>
      <c r="C248" s="285"/>
      <c r="D248" s="183" t="s">
        <v>106</v>
      </c>
      <c r="E248" s="176">
        <v>1963</v>
      </c>
      <c r="F248" s="176">
        <v>11271</v>
      </c>
      <c r="G248" s="176">
        <v>22125950</v>
      </c>
      <c r="H248" s="176">
        <v>1944</v>
      </c>
      <c r="I248" s="176">
        <v>3815996</v>
      </c>
      <c r="J248" s="177">
        <v>18309954</v>
      </c>
    </row>
    <row r="249" spans="1:10" ht="15.75" customHeight="1" x14ac:dyDescent="0.2">
      <c r="A249" s="289"/>
      <c r="B249" s="283" t="s">
        <v>111</v>
      </c>
      <c r="C249" s="283" t="s">
        <v>87</v>
      </c>
      <c r="D249" s="183" t="s">
        <v>115</v>
      </c>
      <c r="E249" s="175">
        <v>52</v>
      </c>
      <c r="F249" s="176">
        <v>12182</v>
      </c>
      <c r="G249" s="176">
        <v>633442</v>
      </c>
      <c r="H249" s="176">
        <v>5388</v>
      </c>
      <c r="I249" s="176">
        <v>280164</v>
      </c>
      <c r="J249" s="177">
        <v>353278</v>
      </c>
    </row>
    <row r="250" spans="1:10" x14ac:dyDescent="0.2">
      <c r="A250" s="289"/>
      <c r="B250" s="284"/>
      <c r="C250" s="285"/>
      <c r="D250" s="183" t="s">
        <v>116</v>
      </c>
      <c r="E250" s="175">
        <v>1</v>
      </c>
      <c r="F250" s="175">
        <v>0</v>
      </c>
      <c r="G250" s="175">
        <v>0</v>
      </c>
      <c r="H250" s="175">
        <v>0</v>
      </c>
      <c r="I250" s="175">
        <v>0</v>
      </c>
      <c r="J250" s="178">
        <v>0</v>
      </c>
    </row>
    <row r="251" spans="1:10" x14ac:dyDescent="0.2">
      <c r="A251" s="289"/>
      <c r="B251" s="284"/>
      <c r="C251" s="283" t="s">
        <v>92</v>
      </c>
      <c r="D251" s="183" t="s">
        <v>115</v>
      </c>
      <c r="E251" s="176">
        <v>6587</v>
      </c>
      <c r="F251" s="176">
        <v>12182</v>
      </c>
      <c r="G251" s="176">
        <v>80239997</v>
      </c>
      <c r="H251" s="176">
        <v>5388</v>
      </c>
      <c r="I251" s="176">
        <v>35489237</v>
      </c>
      <c r="J251" s="177">
        <v>44750761</v>
      </c>
    </row>
    <row r="252" spans="1:10" x14ac:dyDescent="0.2">
      <c r="A252" s="289"/>
      <c r="B252" s="284"/>
      <c r="C252" s="284"/>
      <c r="D252" s="183" t="s">
        <v>116</v>
      </c>
      <c r="E252" s="175">
        <v>6</v>
      </c>
      <c r="F252" s="175">
        <v>0</v>
      </c>
      <c r="G252" s="175">
        <v>0</v>
      </c>
      <c r="H252" s="175">
        <v>0</v>
      </c>
      <c r="I252" s="175">
        <v>0</v>
      </c>
      <c r="J252" s="178">
        <v>0</v>
      </c>
    </row>
    <row r="253" spans="1:10" x14ac:dyDescent="0.2">
      <c r="A253" s="289"/>
      <c r="B253" s="284"/>
      <c r="C253" s="284"/>
      <c r="D253" s="183" t="s">
        <v>103</v>
      </c>
      <c r="E253" s="175">
        <v>38</v>
      </c>
      <c r="F253" s="176">
        <v>8603</v>
      </c>
      <c r="G253" s="176">
        <v>326910</v>
      </c>
      <c r="H253" s="176">
        <v>1809</v>
      </c>
      <c r="I253" s="176">
        <v>68746</v>
      </c>
      <c r="J253" s="177">
        <v>258164</v>
      </c>
    </row>
    <row r="254" spans="1:10" x14ac:dyDescent="0.2">
      <c r="A254" s="289"/>
      <c r="B254" s="285"/>
      <c r="C254" s="285"/>
      <c r="D254" s="183" t="s">
        <v>112</v>
      </c>
      <c r="E254" s="175">
        <v>5</v>
      </c>
      <c r="F254" s="176">
        <v>7768</v>
      </c>
      <c r="G254" s="176">
        <v>38841</v>
      </c>
      <c r="H254" s="175">
        <v>974</v>
      </c>
      <c r="I254" s="176">
        <v>4872</v>
      </c>
      <c r="J254" s="177">
        <v>33969</v>
      </c>
    </row>
    <row r="255" spans="1:10" x14ac:dyDescent="0.2">
      <c r="A255" s="289"/>
      <c r="B255" s="283" t="s">
        <v>98</v>
      </c>
      <c r="C255" s="283" t="s">
        <v>83</v>
      </c>
      <c r="D255" s="183" t="s">
        <v>113</v>
      </c>
      <c r="E255" s="175">
        <v>7</v>
      </c>
      <c r="F255" s="176">
        <v>18277</v>
      </c>
      <c r="G255" s="176">
        <v>127941</v>
      </c>
      <c r="H255" s="175">
        <v>0</v>
      </c>
      <c r="I255" s="175">
        <v>0</v>
      </c>
      <c r="J255" s="177">
        <v>127941</v>
      </c>
    </row>
    <row r="256" spans="1:10" x14ac:dyDescent="0.2">
      <c r="A256" s="289"/>
      <c r="B256" s="284"/>
      <c r="C256" s="284"/>
      <c r="D256" s="183" t="s">
        <v>112</v>
      </c>
      <c r="E256" s="175">
        <v>1</v>
      </c>
      <c r="F256" s="176">
        <v>7768</v>
      </c>
      <c r="G256" s="176">
        <v>7768</v>
      </c>
      <c r="H256" s="175">
        <v>0</v>
      </c>
      <c r="I256" s="175">
        <v>0</v>
      </c>
      <c r="J256" s="177">
        <v>7768</v>
      </c>
    </row>
    <row r="257" spans="1:10" x14ac:dyDescent="0.2">
      <c r="A257" s="289"/>
      <c r="B257" s="284"/>
      <c r="C257" s="284"/>
      <c r="D257" s="183" t="s">
        <v>124</v>
      </c>
      <c r="E257" s="175">
        <v>4</v>
      </c>
      <c r="F257" s="176">
        <v>5027</v>
      </c>
      <c r="G257" s="176">
        <v>20108</v>
      </c>
      <c r="H257" s="175">
        <v>0</v>
      </c>
      <c r="I257" s="175">
        <v>0</v>
      </c>
      <c r="J257" s="177">
        <v>20108</v>
      </c>
    </row>
    <row r="258" spans="1:10" x14ac:dyDescent="0.2">
      <c r="A258" s="289"/>
      <c r="B258" s="284"/>
      <c r="C258" s="284"/>
      <c r="D258" s="183" t="s">
        <v>122</v>
      </c>
      <c r="E258" s="175">
        <v>4</v>
      </c>
      <c r="F258" s="176">
        <v>2742</v>
      </c>
      <c r="G258" s="176">
        <v>10968</v>
      </c>
      <c r="H258" s="175">
        <v>0</v>
      </c>
      <c r="I258" s="175">
        <v>0</v>
      </c>
      <c r="J258" s="177">
        <v>10968</v>
      </c>
    </row>
    <row r="259" spans="1:10" x14ac:dyDescent="0.2">
      <c r="A259" s="289"/>
      <c r="B259" s="284"/>
      <c r="C259" s="284"/>
      <c r="D259" s="183" t="s">
        <v>127</v>
      </c>
      <c r="E259" s="175">
        <v>2</v>
      </c>
      <c r="F259" s="176">
        <v>1372</v>
      </c>
      <c r="G259" s="176">
        <v>2744</v>
      </c>
      <c r="H259" s="175">
        <v>0</v>
      </c>
      <c r="I259" s="175">
        <v>0</v>
      </c>
      <c r="J259" s="177">
        <v>2744</v>
      </c>
    </row>
    <row r="260" spans="1:10" x14ac:dyDescent="0.2">
      <c r="A260" s="289"/>
      <c r="B260" s="284"/>
      <c r="C260" s="284"/>
      <c r="D260" s="183" t="s">
        <v>169</v>
      </c>
      <c r="E260" s="175">
        <v>1</v>
      </c>
      <c r="F260" s="175">
        <v>616</v>
      </c>
      <c r="G260" s="175">
        <v>616</v>
      </c>
      <c r="H260" s="175">
        <v>0</v>
      </c>
      <c r="I260" s="175">
        <v>0</v>
      </c>
      <c r="J260" s="178">
        <v>616</v>
      </c>
    </row>
    <row r="261" spans="1:10" x14ac:dyDescent="0.2">
      <c r="A261" s="289"/>
      <c r="B261" s="284"/>
      <c r="C261" s="284"/>
      <c r="D261" s="183" t="s">
        <v>99</v>
      </c>
      <c r="E261" s="175">
        <v>5</v>
      </c>
      <c r="F261" s="176">
        <v>33520</v>
      </c>
      <c r="G261" s="176">
        <v>167599</v>
      </c>
      <c r="H261" s="175">
        <v>0</v>
      </c>
      <c r="I261" s="175">
        <v>0</v>
      </c>
      <c r="J261" s="177">
        <v>167599</v>
      </c>
    </row>
    <row r="262" spans="1:10" x14ac:dyDescent="0.2">
      <c r="A262" s="289"/>
      <c r="B262" s="284"/>
      <c r="C262" s="285"/>
      <c r="D262" s="183" t="s">
        <v>233</v>
      </c>
      <c r="E262" s="175">
        <v>10</v>
      </c>
      <c r="F262" s="176">
        <v>5807</v>
      </c>
      <c r="G262" s="176">
        <v>58068</v>
      </c>
      <c r="H262" s="175">
        <v>0</v>
      </c>
      <c r="I262" s="175">
        <v>0</v>
      </c>
      <c r="J262" s="177">
        <v>58068</v>
      </c>
    </row>
    <row r="263" spans="1:10" x14ac:dyDescent="0.2">
      <c r="A263" s="289"/>
      <c r="B263" s="284"/>
      <c r="C263" s="283" t="s">
        <v>87</v>
      </c>
      <c r="D263" s="183" t="s">
        <v>102</v>
      </c>
      <c r="E263" s="175">
        <v>13</v>
      </c>
      <c r="F263" s="176">
        <v>7134</v>
      </c>
      <c r="G263" s="176">
        <v>92746</v>
      </c>
      <c r="H263" s="176">
        <v>1483</v>
      </c>
      <c r="I263" s="176">
        <v>19280</v>
      </c>
      <c r="J263" s="177">
        <v>73466</v>
      </c>
    </row>
    <row r="264" spans="1:10" x14ac:dyDescent="0.2">
      <c r="A264" s="289"/>
      <c r="B264" s="284"/>
      <c r="C264" s="284"/>
      <c r="D264" s="183" t="s">
        <v>108</v>
      </c>
      <c r="E264" s="175">
        <v>4</v>
      </c>
      <c r="F264" s="176">
        <v>19760</v>
      </c>
      <c r="G264" s="176">
        <v>79042</v>
      </c>
      <c r="H264" s="176">
        <v>1483</v>
      </c>
      <c r="I264" s="176">
        <v>5932</v>
      </c>
      <c r="J264" s="177">
        <v>73109</v>
      </c>
    </row>
    <row r="265" spans="1:10" x14ac:dyDescent="0.2">
      <c r="A265" s="289"/>
      <c r="B265" s="284"/>
      <c r="C265" s="284"/>
      <c r="D265" s="183" t="s">
        <v>103</v>
      </c>
      <c r="E265" s="175">
        <v>2</v>
      </c>
      <c r="F265" s="176">
        <v>9251</v>
      </c>
      <c r="G265" s="176">
        <v>18502</v>
      </c>
      <c r="H265" s="176">
        <v>1483</v>
      </c>
      <c r="I265" s="176">
        <v>2966</v>
      </c>
      <c r="J265" s="177">
        <v>15536</v>
      </c>
    </row>
    <row r="266" spans="1:10" x14ac:dyDescent="0.2">
      <c r="A266" s="289"/>
      <c r="B266" s="284"/>
      <c r="C266" s="284"/>
      <c r="D266" s="183" t="s">
        <v>118</v>
      </c>
      <c r="E266" s="175">
        <v>1</v>
      </c>
      <c r="F266" s="176">
        <v>4225</v>
      </c>
      <c r="G266" s="176">
        <v>4225</v>
      </c>
      <c r="H266" s="176">
        <v>1483</v>
      </c>
      <c r="I266" s="176">
        <v>1483</v>
      </c>
      <c r="J266" s="177">
        <v>2742</v>
      </c>
    </row>
    <row r="267" spans="1:10" x14ac:dyDescent="0.2">
      <c r="A267" s="289"/>
      <c r="B267" s="284"/>
      <c r="C267" s="284"/>
      <c r="D267" s="183" t="s">
        <v>110</v>
      </c>
      <c r="E267" s="175">
        <v>1</v>
      </c>
      <c r="F267" s="176">
        <v>2855</v>
      </c>
      <c r="G267" s="176">
        <v>2855</v>
      </c>
      <c r="H267" s="176">
        <v>1483</v>
      </c>
      <c r="I267" s="176">
        <v>1483</v>
      </c>
      <c r="J267" s="177">
        <v>1372</v>
      </c>
    </row>
    <row r="268" spans="1:10" x14ac:dyDescent="0.2">
      <c r="A268" s="289"/>
      <c r="B268" s="284"/>
      <c r="C268" s="284"/>
      <c r="D268" s="183" t="s">
        <v>105</v>
      </c>
      <c r="E268" s="175">
        <v>21</v>
      </c>
      <c r="F268" s="176">
        <v>35003</v>
      </c>
      <c r="G268" s="176">
        <v>735061</v>
      </c>
      <c r="H268" s="176">
        <v>1483</v>
      </c>
      <c r="I268" s="176">
        <v>31145</v>
      </c>
      <c r="J268" s="177">
        <v>703916</v>
      </c>
    </row>
    <row r="269" spans="1:10" x14ac:dyDescent="0.2">
      <c r="A269" s="289"/>
      <c r="B269" s="284"/>
      <c r="C269" s="284"/>
      <c r="D269" s="183" t="s">
        <v>107</v>
      </c>
      <c r="E269" s="175">
        <v>41</v>
      </c>
      <c r="F269" s="176">
        <v>5533</v>
      </c>
      <c r="G269" s="176">
        <v>226867</v>
      </c>
      <c r="H269" s="176">
        <v>1483</v>
      </c>
      <c r="I269" s="176">
        <v>60807</v>
      </c>
      <c r="J269" s="177">
        <v>166060</v>
      </c>
    </row>
    <row r="270" spans="1:10" x14ac:dyDescent="0.2">
      <c r="A270" s="289"/>
      <c r="B270" s="284"/>
      <c r="C270" s="285"/>
      <c r="D270" s="183" t="s">
        <v>235</v>
      </c>
      <c r="E270" s="175">
        <v>21</v>
      </c>
      <c r="F270" s="176">
        <v>7290</v>
      </c>
      <c r="G270" s="176">
        <v>153087</v>
      </c>
      <c r="H270" s="176">
        <v>1483</v>
      </c>
      <c r="I270" s="176">
        <v>31145</v>
      </c>
      <c r="J270" s="177">
        <v>121942</v>
      </c>
    </row>
    <row r="271" spans="1:10" x14ac:dyDescent="0.2">
      <c r="A271" s="289"/>
      <c r="B271" s="284"/>
      <c r="C271" s="283" t="s">
        <v>92</v>
      </c>
      <c r="D271" s="183" t="s">
        <v>102</v>
      </c>
      <c r="E271" s="175">
        <v>286</v>
      </c>
      <c r="F271" s="176">
        <v>6486</v>
      </c>
      <c r="G271" s="176">
        <v>1854993</v>
      </c>
      <c r="H271" s="175">
        <v>835</v>
      </c>
      <c r="I271" s="176">
        <v>238748</v>
      </c>
      <c r="J271" s="177">
        <v>1616245</v>
      </c>
    </row>
    <row r="272" spans="1:10" x14ac:dyDescent="0.2">
      <c r="A272" s="289"/>
      <c r="B272" s="284"/>
      <c r="C272" s="284"/>
      <c r="D272" s="183" t="s">
        <v>126</v>
      </c>
      <c r="E272" s="175">
        <v>5</v>
      </c>
      <c r="F272" s="176">
        <v>98617</v>
      </c>
      <c r="G272" s="176">
        <v>493087</v>
      </c>
      <c r="H272" s="175">
        <v>835</v>
      </c>
      <c r="I272" s="176">
        <v>4174</v>
      </c>
      <c r="J272" s="177">
        <v>488913</v>
      </c>
    </row>
    <row r="273" spans="1:10" x14ac:dyDescent="0.2">
      <c r="A273" s="289"/>
      <c r="B273" s="284"/>
      <c r="C273" s="284"/>
      <c r="D273" s="183" t="s">
        <v>114</v>
      </c>
      <c r="E273" s="175">
        <v>629</v>
      </c>
      <c r="F273" s="176">
        <v>31449</v>
      </c>
      <c r="G273" s="176">
        <v>19781594</v>
      </c>
      <c r="H273" s="175">
        <v>835</v>
      </c>
      <c r="I273" s="176">
        <v>525078</v>
      </c>
      <c r="J273" s="177">
        <v>19256516</v>
      </c>
    </row>
    <row r="274" spans="1:10" x14ac:dyDescent="0.2">
      <c r="A274" s="289"/>
      <c r="B274" s="284"/>
      <c r="C274" s="284"/>
      <c r="D274" s="183" t="s">
        <v>108</v>
      </c>
      <c r="E274" s="176">
        <v>2805</v>
      </c>
      <c r="F274" s="176">
        <v>19112</v>
      </c>
      <c r="G274" s="176">
        <v>53609377</v>
      </c>
      <c r="H274" s="175">
        <v>835</v>
      </c>
      <c r="I274" s="176">
        <v>2341565</v>
      </c>
      <c r="J274" s="177">
        <v>51267812</v>
      </c>
    </row>
    <row r="275" spans="1:10" x14ac:dyDescent="0.2">
      <c r="A275" s="289"/>
      <c r="B275" s="284"/>
      <c r="C275" s="284"/>
      <c r="D275" s="183" t="s">
        <v>109</v>
      </c>
      <c r="E275" s="175">
        <v>272</v>
      </c>
      <c r="F275" s="176">
        <v>12258</v>
      </c>
      <c r="G275" s="176">
        <v>3334168</v>
      </c>
      <c r="H275" s="175">
        <v>835</v>
      </c>
      <c r="I275" s="176">
        <v>227061</v>
      </c>
      <c r="J275" s="177">
        <v>3107107</v>
      </c>
    </row>
    <row r="276" spans="1:10" x14ac:dyDescent="0.2">
      <c r="A276" s="289"/>
      <c r="B276" s="284"/>
      <c r="C276" s="284"/>
      <c r="D276" s="183" t="s">
        <v>103</v>
      </c>
      <c r="E276" s="175">
        <v>644</v>
      </c>
      <c r="F276" s="176">
        <v>8603</v>
      </c>
      <c r="G276" s="176">
        <v>5540267</v>
      </c>
      <c r="H276" s="175">
        <v>835</v>
      </c>
      <c r="I276" s="176">
        <v>537600</v>
      </c>
      <c r="J276" s="177">
        <v>5002667</v>
      </c>
    </row>
    <row r="277" spans="1:10" x14ac:dyDescent="0.2">
      <c r="A277" s="289"/>
      <c r="B277" s="284"/>
      <c r="C277" s="284"/>
      <c r="D277" s="183" t="s">
        <v>104</v>
      </c>
      <c r="E277" s="175">
        <v>125</v>
      </c>
      <c r="F277" s="176">
        <v>5862</v>
      </c>
      <c r="G277" s="176">
        <v>732729</v>
      </c>
      <c r="H277" s="175">
        <v>835</v>
      </c>
      <c r="I277" s="176">
        <v>104348</v>
      </c>
      <c r="J277" s="177">
        <v>628382</v>
      </c>
    </row>
    <row r="278" spans="1:10" x14ac:dyDescent="0.2">
      <c r="A278" s="289"/>
      <c r="B278" s="284"/>
      <c r="C278" s="284"/>
      <c r="D278" s="183" t="s">
        <v>118</v>
      </c>
      <c r="E278" s="175">
        <v>590</v>
      </c>
      <c r="F278" s="176">
        <v>3577</v>
      </c>
      <c r="G278" s="176">
        <v>2110319</v>
      </c>
      <c r="H278" s="175">
        <v>835</v>
      </c>
      <c r="I278" s="176">
        <v>492522</v>
      </c>
      <c r="J278" s="177">
        <v>1617797</v>
      </c>
    </row>
    <row r="279" spans="1:10" x14ac:dyDescent="0.2">
      <c r="A279" s="289"/>
      <c r="B279" s="284"/>
      <c r="C279" s="284"/>
      <c r="D279" s="183" t="s">
        <v>110</v>
      </c>
      <c r="E279" s="175">
        <v>374</v>
      </c>
      <c r="F279" s="176">
        <v>2207</v>
      </c>
      <c r="G279" s="176">
        <v>825329</v>
      </c>
      <c r="H279" s="175">
        <v>835</v>
      </c>
      <c r="I279" s="176">
        <v>312209</v>
      </c>
      <c r="J279" s="177">
        <v>513121</v>
      </c>
    </row>
    <row r="280" spans="1:10" x14ac:dyDescent="0.2">
      <c r="A280" s="289"/>
      <c r="B280" s="284"/>
      <c r="C280" s="284"/>
      <c r="D280" s="183" t="s">
        <v>133</v>
      </c>
      <c r="E280" s="175">
        <v>6</v>
      </c>
      <c r="F280" s="176">
        <v>1451</v>
      </c>
      <c r="G280" s="176">
        <v>8707</v>
      </c>
      <c r="H280" s="175">
        <v>835</v>
      </c>
      <c r="I280" s="176">
        <v>5009</v>
      </c>
      <c r="J280" s="177">
        <v>3699</v>
      </c>
    </row>
    <row r="281" spans="1:10" x14ac:dyDescent="0.2">
      <c r="A281" s="289"/>
      <c r="B281" s="284"/>
      <c r="C281" s="284"/>
      <c r="D281" s="183" t="s">
        <v>105</v>
      </c>
      <c r="E281" s="176">
        <v>2603</v>
      </c>
      <c r="F281" s="176">
        <v>34355</v>
      </c>
      <c r="G281" s="176">
        <v>89424996</v>
      </c>
      <c r="H281" s="175">
        <v>835</v>
      </c>
      <c r="I281" s="176">
        <v>2172939</v>
      </c>
      <c r="J281" s="177">
        <v>87252057</v>
      </c>
    </row>
    <row r="282" spans="1:10" x14ac:dyDescent="0.2">
      <c r="A282" s="289"/>
      <c r="B282" s="284"/>
      <c r="C282" s="284"/>
      <c r="D282" s="183" t="s">
        <v>107</v>
      </c>
      <c r="E282" s="176">
        <v>1272</v>
      </c>
      <c r="F282" s="176">
        <v>4885</v>
      </c>
      <c r="G282" s="176">
        <v>6213751</v>
      </c>
      <c r="H282" s="175">
        <v>835</v>
      </c>
      <c r="I282" s="176">
        <v>1061843</v>
      </c>
      <c r="J282" s="177">
        <v>5151907</v>
      </c>
    </row>
    <row r="283" spans="1:10" x14ac:dyDescent="0.2">
      <c r="A283" s="290"/>
      <c r="B283" s="285"/>
      <c r="C283" s="285"/>
      <c r="D283" s="183" t="s">
        <v>235</v>
      </c>
      <c r="E283" s="175">
        <v>610</v>
      </c>
      <c r="F283" s="176">
        <v>6642</v>
      </c>
      <c r="G283" s="176">
        <v>4051343</v>
      </c>
      <c r="H283" s="175">
        <v>835</v>
      </c>
      <c r="I283" s="176">
        <v>509217</v>
      </c>
      <c r="J283" s="177">
        <v>3542126</v>
      </c>
    </row>
    <row r="284" spans="1:10" ht="15.75" customHeight="1" x14ac:dyDescent="0.2">
      <c r="A284" s="288" t="s">
        <v>136</v>
      </c>
      <c r="B284" s="291" t="s">
        <v>64</v>
      </c>
      <c r="C284" s="292"/>
      <c r="D284" s="293"/>
      <c r="E284" s="176">
        <v>2997</v>
      </c>
      <c r="F284" s="176"/>
      <c r="G284" s="176">
        <v>53805546</v>
      </c>
      <c r="H284" s="176"/>
      <c r="I284" s="176">
        <v>4438093</v>
      </c>
      <c r="J284" s="177">
        <v>49367453</v>
      </c>
    </row>
    <row r="285" spans="1:10" x14ac:dyDescent="0.2">
      <c r="A285" s="289"/>
      <c r="B285" s="183" t="s">
        <v>79</v>
      </c>
      <c r="C285" s="183" t="s">
        <v>80</v>
      </c>
      <c r="D285" s="183" t="s">
        <v>81</v>
      </c>
      <c r="E285" s="294">
        <v>1</v>
      </c>
      <c r="F285" s="281">
        <v>27078</v>
      </c>
      <c r="G285" s="281">
        <v>27078</v>
      </c>
      <c r="H285" s="294">
        <v>0</v>
      </c>
      <c r="I285" s="294">
        <v>0</v>
      </c>
      <c r="J285" s="286">
        <v>27078</v>
      </c>
    </row>
    <row r="286" spans="1:10" x14ac:dyDescent="0.2">
      <c r="A286" s="289"/>
      <c r="B286" s="283" t="s">
        <v>82</v>
      </c>
      <c r="C286" s="283" t="s">
        <v>83</v>
      </c>
      <c r="D286" s="183" t="s">
        <v>119</v>
      </c>
      <c r="E286" s="295"/>
      <c r="F286" s="282"/>
      <c r="G286" s="282"/>
      <c r="H286" s="295"/>
      <c r="I286" s="295"/>
      <c r="J286" s="287"/>
    </row>
    <row r="287" spans="1:10" x14ac:dyDescent="0.2">
      <c r="A287" s="289"/>
      <c r="B287" s="284"/>
      <c r="C287" s="284"/>
      <c r="D287" s="183" t="s">
        <v>86</v>
      </c>
      <c r="E287" s="175">
        <v>5</v>
      </c>
      <c r="F287" s="176">
        <v>6948</v>
      </c>
      <c r="G287" s="176">
        <v>34739</v>
      </c>
      <c r="H287" s="175">
        <v>0</v>
      </c>
      <c r="I287" s="175">
        <v>0</v>
      </c>
      <c r="J287" s="177">
        <v>34739</v>
      </c>
    </row>
    <row r="288" spans="1:10" x14ac:dyDescent="0.2">
      <c r="A288" s="289"/>
      <c r="B288" s="284"/>
      <c r="C288" s="285"/>
      <c r="D288" s="183" t="s">
        <v>100</v>
      </c>
      <c r="E288" s="175">
        <v>1</v>
      </c>
      <c r="F288" s="176">
        <v>10437</v>
      </c>
      <c r="G288" s="176">
        <v>10437</v>
      </c>
      <c r="H288" s="175">
        <v>0</v>
      </c>
      <c r="I288" s="175">
        <v>0</v>
      </c>
      <c r="J288" s="177">
        <v>10437</v>
      </c>
    </row>
    <row r="289" spans="1:10" x14ac:dyDescent="0.2">
      <c r="A289" s="289"/>
      <c r="B289" s="284"/>
      <c r="C289" s="183" t="s">
        <v>87</v>
      </c>
      <c r="D289" s="183" t="s">
        <v>90</v>
      </c>
      <c r="E289" s="175">
        <v>20</v>
      </c>
      <c r="F289" s="176">
        <v>8431</v>
      </c>
      <c r="G289" s="176">
        <v>168618</v>
      </c>
      <c r="H289" s="176">
        <v>2592</v>
      </c>
      <c r="I289" s="176">
        <v>51845</v>
      </c>
      <c r="J289" s="177">
        <v>116773</v>
      </c>
    </row>
    <row r="290" spans="1:10" x14ac:dyDescent="0.2">
      <c r="A290" s="289"/>
      <c r="B290" s="284"/>
      <c r="C290" s="183" t="s">
        <v>91</v>
      </c>
      <c r="D290" s="183" t="s">
        <v>90</v>
      </c>
      <c r="E290" s="175">
        <v>1</v>
      </c>
      <c r="F290" s="176">
        <v>8201</v>
      </c>
      <c r="G290" s="176">
        <v>8201</v>
      </c>
      <c r="H290" s="176">
        <v>2362</v>
      </c>
      <c r="I290" s="176">
        <v>2362</v>
      </c>
      <c r="J290" s="177">
        <v>5839</v>
      </c>
    </row>
    <row r="291" spans="1:10" x14ac:dyDescent="0.2">
      <c r="A291" s="289"/>
      <c r="B291" s="284"/>
      <c r="C291" s="283" t="s">
        <v>92</v>
      </c>
      <c r="D291" s="183" t="s">
        <v>88</v>
      </c>
      <c r="E291" s="175">
        <v>624</v>
      </c>
      <c r="F291" s="176">
        <v>27913</v>
      </c>
      <c r="G291" s="176">
        <v>17417739</v>
      </c>
      <c r="H291" s="176">
        <v>1944</v>
      </c>
      <c r="I291" s="176">
        <v>1213032</v>
      </c>
      <c r="J291" s="177">
        <v>16204707</v>
      </c>
    </row>
    <row r="292" spans="1:10" x14ac:dyDescent="0.2">
      <c r="A292" s="289"/>
      <c r="B292" s="284"/>
      <c r="C292" s="284"/>
      <c r="D292" s="183" t="s">
        <v>90</v>
      </c>
      <c r="E292" s="176">
        <v>1079</v>
      </c>
      <c r="F292" s="176">
        <v>7783</v>
      </c>
      <c r="G292" s="176">
        <v>8397435</v>
      </c>
      <c r="H292" s="176">
        <v>1944</v>
      </c>
      <c r="I292" s="176">
        <v>2097534</v>
      </c>
      <c r="J292" s="177">
        <v>6299900</v>
      </c>
    </row>
    <row r="293" spans="1:10" x14ac:dyDescent="0.2">
      <c r="A293" s="289"/>
      <c r="B293" s="285"/>
      <c r="C293" s="285"/>
      <c r="D293" s="183" t="s">
        <v>106</v>
      </c>
      <c r="E293" s="175">
        <v>1</v>
      </c>
      <c r="F293" s="176">
        <v>11271</v>
      </c>
      <c r="G293" s="176">
        <v>11271</v>
      </c>
      <c r="H293" s="176">
        <v>1944</v>
      </c>
      <c r="I293" s="176">
        <v>1944</v>
      </c>
      <c r="J293" s="177">
        <v>9328</v>
      </c>
    </row>
    <row r="294" spans="1:10" x14ac:dyDescent="0.2">
      <c r="A294" s="289"/>
      <c r="B294" s="283" t="s">
        <v>98</v>
      </c>
      <c r="C294" s="283" t="s">
        <v>83</v>
      </c>
      <c r="D294" s="183" t="s">
        <v>113</v>
      </c>
      <c r="E294" s="175">
        <v>1</v>
      </c>
      <c r="F294" s="176">
        <v>18277</v>
      </c>
      <c r="G294" s="176">
        <v>18277</v>
      </c>
      <c r="H294" s="175">
        <v>0</v>
      </c>
      <c r="I294" s="175">
        <v>0</v>
      </c>
      <c r="J294" s="177">
        <v>18277</v>
      </c>
    </row>
    <row r="295" spans="1:10" x14ac:dyDescent="0.2">
      <c r="A295" s="289"/>
      <c r="B295" s="284"/>
      <c r="C295" s="285"/>
      <c r="D295" s="183" t="s">
        <v>127</v>
      </c>
      <c r="E295" s="175">
        <v>1</v>
      </c>
      <c r="F295" s="176">
        <v>1372</v>
      </c>
      <c r="G295" s="176">
        <v>1372</v>
      </c>
      <c r="H295" s="175">
        <v>0</v>
      </c>
      <c r="I295" s="175">
        <v>0</v>
      </c>
      <c r="J295" s="177">
        <v>1372</v>
      </c>
    </row>
    <row r="296" spans="1:10" x14ac:dyDescent="0.2">
      <c r="A296" s="289"/>
      <c r="B296" s="284"/>
      <c r="C296" s="283" t="s">
        <v>87</v>
      </c>
      <c r="D296" s="183" t="s">
        <v>108</v>
      </c>
      <c r="E296" s="175">
        <v>2</v>
      </c>
      <c r="F296" s="176">
        <v>19760</v>
      </c>
      <c r="G296" s="176">
        <v>39521</v>
      </c>
      <c r="H296" s="176">
        <v>1483</v>
      </c>
      <c r="I296" s="176">
        <v>2966</v>
      </c>
      <c r="J296" s="177">
        <v>36555</v>
      </c>
    </row>
    <row r="297" spans="1:10" x14ac:dyDescent="0.2">
      <c r="A297" s="289"/>
      <c r="B297" s="284"/>
      <c r="C297" s="284"/>
      <c r="D297" s="183" t="s">
        <v>105</v>
      </c>
      <c r="E297" s="175">
        <v>19</v>
      </c>
      <c r="F297" s="176">
        <v>35003</v>
      </c>
      <c r="G297" s="176">
        <v>665055</v>
      </c>
      <c r="H297" s="176">
        <v>1483</v>
      </c>
      <c r="I297" s="176">
        <v>28179</v>
      </c>
      <c r="J297" s="177">
        <v>636876</v>
      </c>
    </row>
    <row r="298" spans="1:10" x14ac:dyDescent="0.2">
      <c r="A298" s="289"/>
      <c r="B298" s="284"/>
      <c r="C298" s="284"/>
      <c r="D298" s="183" t="s">
        <v>107</v>
      </c>
      <c r="E298" s="175">
        <v>2</v>
      </c>
      <c r="F298" s="176">
        <v>5533</v>
      </c>
      <c r="G298" s="176">
        <v>11067</v>
      </c>
      <c r="H298" s="176">
        <v>1483</v>
      </c>
      <c r="I298" s="176">
        <v>2966</v>
      </c>
      <c r="J298" s="177">
        <v>8100</v>
      </c>
    </row>
    <row r="299" spans="1:10" x14ac:dyDescent="0.2">
      <c r="A299" s="289"/>
      <c r="B299" s="284"/>
      <c r="C299" s="285"/>
      <c r="D299" s="183" t="s">
        <v>235</v>
      </c>
      <c r="E299" s="175">
        <v>2</v>
      </c>
      <c r="F299" s="176">
        <v>7290</v>
      </c>
      <c r="G299" s="176">
        <v>14580</v>
      </c>
      <c r="H299" s="176">
        <v>1483</v>
      </c>
      <c r="I299" s="176">
        <v>2966</v>
      </c>
      <c r="J299" s="177">
        <v>11614</v>
      </c>
    </row>
    <row r="300" spans="1:10" x14ac:dyDescent="0.2">
      <c r="A300" s="289"/>
      <c r="B300" s="284"/>
      <c r="C300" s="183" t="s">
        <v>91</v>
      </c>
      <c r="D300" s="183" t="s">
        <v>108</v>
      </c>
      <c r="E300" s="175">
        <v>2</v>
      </c>
      <c r="F300" s="176">
        <v>19321</v>
      </c>
      <c r="G300" s="176">
        <v>38643</v>
      </c>
      <c r="H300" s="176">
        <v>1253</v>
      </c>
      <c r="I300" s="176">
        <v>2506</v>
      </c>
      <c r="J300" s="177">
        <v>36136</v>
      </c>
    </row>
    <row r="301" spans="1:10" x14ac:dyDescent="0.2">
      <c r="A301" s="289"/>
      <c r="B301" s="284"/>
      <c r="C301" s="283" t="s">
        <v>92</v>
      </c>
      <c r="D301" s="183" t="s">
        <v>114</v>
      </c>
      <c r="E301" s="175">
        <v>33</v>
      </c>
      <c r="F301" s="176">
        <v>31449</v>
      </c>
      <c r="G301" s="176">
        <v>1037826</v>
      </c>
      <c r="H301" s="175">
        <v>835</v>
      </c>
      <c r="I301" s="176">
        <v>27548</v>
      </c>
      <c r="J301" s="177">
        <v>1010278</v>
      </c>
    </row>
    <row r="302" spans="1:10" x14ac:dyDescent="0.2">
      <c r="A302" s="289"/>
      <c r="B302" s="284"/>
      <c r="C302" s="284"/>
      <c r="D302" s="183" t="s">
        <v>108</v>
      </c>
      <c r="E302" s="175">
        <v>398</v>
      </c>
      <c r="F302" s="176">
        <v>19112</v>
      </c>
      <c r="G302" s="176">
        <v>7606607</v>
      </c>
      <c r="H302" s="175">
        <v>835</v>
      </c>
      <c r="I302" s="176">
        <v>332243</v>
      </c>
      <c r="J302" s="177">
        <v>7274363</v>
      </c>
    </row>
    <row r="303" spans="1:10" x14ac:dyDescent="0.2">
      <c r="A303" s="289"/>
      <c r="B303" s="284"/>
      <c r="C303" s="284"/>
      <c r="D303" s="183" t="s">
        <v>109</v>
      </c>
      <c r="E303" s="175">
        <v>188</v>
      </c>
      <c r="F303" s="176">
        <v>12258</v>
      </c>
      <c r="G303" s="176">
        <v>2304499</v>
      </c>
      <c r="H303" s="175">
        <v>835</v>
      </c>
      <c r="I303" s="176">
        <v>156939</v>
      </c>
      <c r="J303" s="177">
        <v>2147559</v>
      </c>
    </row>
    <row r="304" spans="1:10" x14ac:dyDescent="0.2">
      <c r="A304" s="289"/>
      <c r="B304" s="284"/>
      <c r="C304" s="284"/>
      <c r="D304" s="183" t="s">
        <v>105</v>
      </c>
      <c r="E304" s="175">
        <v>432</v>
      </c>
      <c r="F304" s="176">
        <v>34355</v>
      </c>
      <c r="G304" s="176">
        <v>14841183</v>
      </c>
      <c r="H304" s="175">
        <v>835</v>
      </c>
      <c r="I304" s="176">
        <v>360626</v>
      </c>
      <c r="J304" s="177">
        <v>14480557</v>
      </c>
    </row>
    <row r="305" spans="1:10" x14ac:dyDescent="0.2">
      <c r="A305" s="289"/>
      <c r="B305" s="284"/>
      <c r="C305" s="284"/>
      <c r="D305" s="183" t="s">
        <v>107</v>
      </c>
      <c r="E305" s="175">
        <v>44</v>
      </c>
      <c r="F305" s="176">
        <v>4885</v>
      </c>
      <c r="G305" s="176">
        <v>214941</v>
      </c>
      <c r="H305" s="175">
        <v>835</v>
      </c>
      <c r="I305" s="176">
        <v>36730</v>
      </c>
      <c r="J305" s="177">
        <v>178211</v>
      </c>
    </row>
    <row r="306" spans="1:10" x14ac:dyDescent="0.2">
      <c r="A306" s="290"/>
      <c r="B306" s="285"/>
      <c r="C306" s="285"/>
      <c r="D306" s="183" t="s">
        <v>235</v>
      </c>
      <c r="E306" s="175">
        <v>141</v>
      </c>
      <c r="F306" s="176">
        <v>6642</v>
      </c>
      <c r="G306" s="176">
        <v>936458</v>
      </c>
      <c r="H306" s="175">
        <v>835</v>
      </c>
      <c r="I306" s="176">
        <v>117704</v>
      </c>
      <c r="J306" s="177">
        <v>818754</v>
      </c>
    </row>
    <row r="307" spans="1:10" ht="15.75" customHeight="1" x14ac:dyDescent="0.2">
      <c r="A307" s="288" t="s">
        <v>165</v>
      </c>
      <c r="B307" s="291" t="s">
        <v>64</v>
      </c>
      <c r="C307" s="292"/>
      <c r="D307" s="293"/>
      <c r="E307" s="176">
        <v>30497</v>
      </c>
      <c r="F307" s="176"/>
      <c r="G307" s="176">
        <v>445164787</v>
      </c>
      <c r="H307" s="176"/>
      <c r="I307" s="176">
        <v>66227536</v>
      </c>
      <c r="J307" s="177">
        <v>378937251</v>
      </c>
    </row>
    <row r="308" spans="1:10" x14ac:dyDescent="0.2">
      <c r="A308" s="289"/>
      <c r="B308" s="183" t="s">
        <v>79</v>
      </c>
      <c r="C308" s="183" t="s">
        <v>80</v>
      </c>
      <c r="D308" s="183" t="s">
        <v>81</v>
      </c>
      <c r="E308" s="294">
        <v>1</v>
      </c>
      <c r="F308" s="281">
        <v>27078</v>
      </c>
      <c r="G308" s="281">
        <v>27078</v>
      </c>
      <c r="H308" s="294">
        <v>0</v>
      </c>
      <c r="I308" s="294">
        <v>0</v>
      </c>
      <c r="J308" s="286">
        <v>27078</v>
      </c>
    </row>
    <row r="309" spans="1:10" x14ac:dyDescent="0.2">
      <c r="A309" s="289"/>
      <c r="B309" s="283" t="s">
        <v>82</v>
      </c>
      <c r="C309" s="283" t="s">
        <v>83</v>
      </c>
      <c r="D309" s="183" t="s">
        <v>119</v>
      </c>
      <c r="E309" s="295"/>
      <c r="F309" s="282"/>
      <c r="G309" s="282"/>
      <c r="H309" s="295"/>
      <c r="I309" s="295"/>
      <c r="J309" s="287"/>
    </row>
    <row r="310" spans="1:10" x14ac:dyDescent="0.2">
      <c r="A310" s="289"/>
      <c r="B310" s="284"/>
      <c r="C310" s="284"/>
      <c r="D310" s="183" t="s">
        <v>85</v>
      </c>
      <c r="E310" s="175">
        <v>9</v>
      </c>
      <c r="F310" s="176">
        <v>14471</v>
      </c>
      <c r="G310" s="176">
        <v>130235</v>
      </c>
      <c r="H310" s="175">
        <v>0</v>
      </c>
      <c r="I310" s="175">
        <v>0</v>
      </c>
      <c r="J310" s="177">
        <v>130235</v>
      </c>
    </row>
    <row r="311" spans="1:10" x14ac:dyDescent="0.2">
      <c r="A311" s="289"/>
      <c r="B311" s="284"/>
      <c r="C311" s="284"/>
      <c r="D311" s="183" t="s">
        <v>86</v>
      </c>
      <c r="E311" s="175">
        <v>242</v>
      </c>
      <c r="F311" s="176">
        <v>6948</v>
      </c>
      <c r="G311" s="176">
        <v>1681374</v>
      </c>
      <c r="H311" s="175">
        <v>0</v>
      </c>
      <c r="I311" s="175">
        <v>0</v>
      </c>
      <c r="J311" s="177">
        <v>1681374</v>
      </c>
    </row>
    <row r="312" spans="1:10" x14ac:dyDescent="0.2">
      <c r="A312" s="289"/>
      <c r="B312" s="284"/>
      <c r="C312" s="285"/>
      <c r="D312" s="183" t="s">
        <v>100</v>
      </c>
      <c r="E312" s="175">
        <v>1</v>
      </c>
      <c r="F312" s="176">
        <v>10437</v>
      </c>
      <c r="G312" s="176">
        <v>10437</v>
      </c>
      <c r="H312" s="175">
        <v>0</v>
      </c>
      <c r="I312" s="175">
        <v>0</v>
      </c>
      <c r="J312" s="177">
        <v>10437</v>
      </c>
    </row>
    <row r="313" spans="1:10" x14ac:dyDescent="0.2">
      <c r="A313" s="289"/>
      <c r="B313" s="284"/>
      <c r="C313" s="283" t="s">
        <v>87</v>
      </c>
      <c r="D313" s="183" t="s">
        <v>88</v>
      </c>
      <c r="E313" s="175">
        <v>32</v>
      </c>
      <c r="F313" s="176">
        <v>28561</v>
      </c>
      <c r="G313" s="176">
        <v>913963</v>
      </c>
      <c r="H313" s="176">
        <v>2592</v>
      </c>
      <c r="I313" s="176">
        <v>82953</v>
      </c>
      <c r="J313" s="177">
        <v>831011</v>
      </c>
    </row>
    <row r="314" spans="1:10" x14ac:dyDescent="0.2">
      <c r="A314" s="289"/>
      <c r="B314" s="284"/>
      <c r="C314" s="284"/>
      <c r="D314" s="183" t="s">
        <v>89</v>
      </c>
      <c r="E314" s="175">
        <v>124</v>
      </c>
      <c r="F314" s="176">
        <v>15954</v>
      </c>
      <c r="G314" s="176">
        <v>1978249</v>
      </c>
      <c r="H314" s="176">
        <v>2592</v>
      </c>
      <c r="I314" s="176">
        <v>321442</v>
      </c>
      <c r="J314" s="177">
        <v>1656808</v>
      </c>
    </row>
    <row r="315" spans="1:10" x14ac:dyDescent="0.2">
      <c r="A315" s="289"/>
      <c r="B315" s="284"/>
      <c r="C315" s="284"/>
      <c r="D315" s="183" t="s">
        <v>90</v>
      </c>
      <c r="E315" s="175">
        <v>384</v>
      </c>
      <c r="F315" s="176">
        <v>8431</v>
      </c>
      <c r="G315" s="176">
        <v>3237472</v>
      </c>
      <c r="H315" s="176">
        <v>2592</v>
      </c>
      <c r="I315" s="176">
        <v>995432</v>
      </c>
      <c r="J315" s="177">
        <v>2242041</v>
      </c>
    </row>
    <row r="316" spans="1:10" x14ac:dyDescent="0.2">
      <c r="A316" s="289"/>
      <c r="B316" s="284"/>
      <c r="C316" s="285"/>
      <c r="D316" s="183" t="s">
        <v>106</v>
      </c>
      <c r="E316" s="175">
        <v>11</v>
      </c>
      <c r="F316" s="176">
        <v>11920</v>
      </c>
      <c r="G316" s="176">
        <v>131118</v>
      </c>
      <c r="H316" s="176">
        <v>2592</v>
      </c>
      <c r="I316" s="176">
        <v>28515</v>
      </c>
      <c r="J316" s="177">
        <v>102603</v>
      </c>
    </row>
    <row r="317" spans="1:10" x14ac:dyDescent="0.2">
      <c r="A317" s="289"/>
      <c r="B317" s="284"/>
      <c r="C317" s="183" t="s">
        <v>91</v>
      </c>
      <c r="D317" s="183" t="s">
        <v>90</v>
      </c>
      <c r="E317" s="175">
        <v>91</v>
      </c>
      <c r="F317" s="176">
        <v>8068</v>
      </c>
      <c r="G317" s="176">
        <v>734156</v>
      </c>
      <c r="H317" s="176">
        <v>2362</v>
      </c>
      <c r="I317" s="176">
        <v>214971</v>
      </c>
      <c r="J317" s="177">
        <v>519185</v>
      </c>
    </row>
    <row r="318" spans="1:10" x14ac:dyDescent="0.2">
      <c r="A318" s="289"/>
      <c r="B318" s="284"/>
      <c r="C318" s="283" t="s">
        <v>92</v>
      </c>
      <c r="D318" s="183" t="s">
        <v>88</v>
      </c>
      <c r="E318" s="176">
        <v>1413</v>
      </c>
      <c r="F318" s="176">
        <v>27913</v>
      </c>
      <c r="G318" s="176">
        <v>39441130</v>
      </c>
      <c r="H318" s="176">
        <v>1944</v>
      </c>
      <c r="I318" s="176">
        <v>2746817</v>
      </c>
      <c r="J318" s="177">
        <v>36694313</v>
      </c>
    </row>
    <row r="319" spans="1:10" x14ac:dyDescent="0.2">
      <c r="A319" s="289"/>
      <c r="B319" s="284"/>
      <c r="C319" s="284"/>
      <c r="D319" s="183" t="s">
        <v>89</v>
      </c>
      <c r="E319" s="176">
        <v>3553</v>
      </c>
      <c r="F319" s="176">
        <v>15305</v>
      </c>
      <c r="G319" s="176">
        <v>54379781</v>
      </c>
      <c r="H319" s="176">
        <v>1944</v>
      </c>
      <c r="I319" s="176">
        <v>6906895</v>
      </c>
      <c r="J319" s="177">
        <v>47472886</v>
      </c>
    </row>
    <row r="320" spans="1:10" x14ac:dyDescent="0.2">
      <c r="A320" s="289"/>
      <c r="B320" s="284"/>
      <c r="C320" s="284"/>
      <c r="D320" s="183" t="s">
        <v>94</v>
      </c>
      <c r="E320" s="175">
        <v>131</v>
      </c>
      <c r="F320" s="176">
        <v>21026</v>
      </c>
      <c r="G320" s="176">
        <v>2754417</v>
      </c>
      <c r="H320" s="176">
        <v>1944</v>
      </c>
      <c r="I320" s="176">
        <v>254659</v>
      </c>
      <c r="J320" s="177">
        <v>2499758</v>
      </c>
    </row>
    <row r="321" spans="1:10" x14ac:dyDescent="0.2">
      <c r="A321" s="289"/>
      <c r="B321" s="284"/>
      <c r="C321" s="284"/>
      <c r="D321" s="183" t="s">
        <v>90</v>
      </c>
      <c r="E321" s="176">
        <v>10838</v>
      </c>
      <c r="F321" s="176">
        <v>7783</v>
      </c>
      <c r="G321" s="176">
        <v>84347913</v>
      </c>
      <c r="H321" s="176">
        <v>1944</v>
      </c>
      <c r="I321" s="176">
        <v>21068653</v>
      </c>
      <c r="J321" s="177">
        <v>63279260</v>
      </c>
    </row>
    <row r="322" spans="1:10" x14ac:dyDescent="0.2">
      <c r="A322" s="289"/>
      <c r="B322" s="285"/>
      <c r="C322" s="285"/>
      <c r="D322" s="183" t="s">
        <v>106</v>
      </c>
      <c r="E322" s="176">
        <v>1590</v>
      </c>
      <c r="F322" s="176">
        <v>11271</v>
      </c>
      <c r="G322" s="176">
        <v>17921681</v>
      </c>
      <c r="H322" s="176">
        <v>1944</v>
      </c>
      <c r="I322" s="176">
        <v>3090899</v>
      </c>
      <c r="J322" s="177">
        <v>14830783</v>
      </c>
    </row>
    <row r="323" spans="1:10" x14ac:dyDescent="0.2">
      <c r="A323" s="289"/>
      <c r="B323" s="183" t="s">
        <v>111</v>
      </c>
      <c r="C323" s="183" t="s">
        <v>92</v>
      </c>
      <c r="D323" s="183" t="s">
        <v>112</v>
      </c>
      <c r="E323" s="175">
        <v>1</v>
      </c>
      <c r="F323" s="176">
        <v>7768</v>
      </c>
      <c r="G323" s="176">
        <v>7768</v>
      </c>
      <c r="H323" s="175">
        <v>974</v>
      </c>
      <c r="I323" s="175">
        <v>974</v>
      </c>
      <c r="J323" s="177">
        <v>6794</v>
      </c>
    </row>
    <row r="324" spans="1:10" x14ac:dyDescent="0.2">
      <c r="A324" s="289"/>
      <c r="B324" s="283" t="s">
        <v>95</v>
      </c>
      <c r="C324" s="283" t="s">
        <v>83</v>
      </c>
      <c r="D324" s="183" t="s">
        <v>96</v>
      </c>
      <c r="E324" s="175">
        <v>541</v>
      </c>
      <c r="F324" s="176">
        <v>20593</v>
      </c>
      <c r="G324" s="176">
        <v>11140849</v>
      </c>
      <c r="H324" s="176">
        <v>3416</v>
      </c>
      <c r="I324" s="176">
        <v>1848088</v>
      </c>
      <c r="J324" s="177">
        <v>9292761</v>
      </c>
    </row>
    <row r="325" spans="1:10" x14ac:dyDescent="0.2">
      <c r="A325" s="289"/>
      <c r="B325" s="285"/>
      <c r="C325" s="285"/>
      <c r="D325" s="183" t="s">
        <v>97</v>
      </c>
      <c r="E325" s="176">
        <v>7374</v>
      </c>
      <c r="F325" s="176">
        <v>17736</v>
      </c>
      <c r="G325" s="176">
        <v>130787578</v>
      </c>
      <c r="H325" s="176">
        <v>3416</v>
      </c>
      <c r="I325" s="176">
        <v>25190015</v>
      </c>
      <c r="J325" s="177">
        <v>105597564</v>
      </c>
    </row>
    <row r="326" spans="1:10" x14ac:dyDescent="0.2">
      <c r="A326" s="289"/>
      <c r="B326" s="283" t="s">
        <v>98</v>
      </c>
      <c r="C326" s="283" t="s">
        <v>83</v>
      </c>
      <c r="D326" s="183" t="s">
        <v>113</v>
      </c>
      <c r="E326" s="175">
        <v>1</v>
      </c>
      <c r="F326" s="176">
        <v>18277</v>
      </c>
      <c r="G326" s="176">
        <v>18277</v>
      </c>
      <c r="H326" s="175">
        <v>0</v>
      </c>
      <c r="I326" s="175">
        <v>0</v>
      </c>
      <c r="J326" s="177">
        <v>18277</v>
      </c>
    </row>
    <row r="327" spans="1:10" x14ac:dyDescent="0.2">
      <c r="A327" s="289"/>
      <c r="B327" s="284"/>
      <c r="C327" s="284"/>
      <c r="D327" s="183" t="s">
        <v>121</v>
      </c>
      <c r="E327" s="175">
        <v>1</v>
      </c>
      <c r="F327" s="176">
        <v>11423</v>
      </c>
      <c r="G327" s="176">
        <v>11423</v>
      </c>
      <c r="H327" s="175">
        <v>0</v>
      </c>
      <c r="I327" s="175">
        <v>0</v>
      </c>
      <c r="J327" s="177">
        <v>11423</v>
      </c>
    </row>
    <row r="328" spans="1:10" x14ac:dyDescent="0.2">
      <c r="A328" s="289"/>
      <c r="B328" s="284"/>
      <c r="C328" s="284"/>
      <c r="D328" s="183" t="s">
        <v>124</v>
      </c>
      <c r="E328" s="175">
        <v>1</v>
      </c>
      <c r="F328" s="176">
        <v>5027</v>
      </c>
      <c r="G328" s="176">
        <v>5027</v>
      </c>
      <c r="H328" s="175">
        <v>0</v>
      </c>
      <c r="I328" s="175">
        <v>0</v>
      </c>
      <c r="J328" s="177">
        <v>5027</v>
      </c>
    </row>
    <row r="329" spans="1:10" x14ac:dyDescent="0.2">
      <c r="A329" s="289"/>
      <c r="B329" s="284"/>
      <c r="C329" s="285"/>
      <c r="D329" s="183" t="s">
        <v>99</v>
      </c>
      <c r="E329" s="175">
        <v>5</v>
      </c>
      <c r="F329" s="176">
        <v>33520</v>
      </c>
      <c r="G329" s="176">
        <v>167599</v>
      </c>
      <c r="H329" s="175">
        <v>0</v>
      </c>
      <c r="I329" s="175">
        <v>0</v>
      </c>
      <c r="J329" s="177">
        <v>167599</v>
      </c>
    </row>
    <row r="330" spans="1:10" ht="15.75" customHeight="1" x14ac:dyDescent="0.2">
      <c r="A330" s="289"/>
      <c r="B330" s="284"/>
      <c r="C330" s="283" t="s">
        <v>87</v>
      </c>
      <c r="D330" s="183" t="s">
        <v>108</v>
      </c>
      <c r="E330" s="175">
        <v>1</v>
      </c>
      <c r="F330" s="176">
        <v>19760</v>
      </c>
      <c r="G330" s="176">
        <v>19760</v>
      </c>
      <c r="H330" s="176">
        <v>1483</v>
      </c>
      <c r="I330" s="176">
        <v>1483</v>
      </c>
      <c r="J330" s="177">
        <v>18277</v>
      </c>
    </row>
    <row r="331" spans="1:10" x14ac:dyDescent="0.2">
      <c r="A331" s="289"/>
      <c r="B331" s="284"/>
      <c r="C331" s="285"/>
      <c r="D331" s="183" t="s">
        <v>105</v>
      </c>
      <c r="E331" s="175">
        <v>15</v>
      </c>
      <c r="F331" s="176">
        <v>35003</v>
      </c>
      <c r="G331" s="176">
        <v>525043</v>
      </c>
      <c r="H331" s="176">
        <v>1483</v>
      </c>
      <c r="I331" s="176">
        <v>22246</v>
      </c>
      <c r="J331" s="177">
        <v>502797</v>
      </c>
    </row>
    <row r="332" spans="1:10" x14ac:dyDescent="0.2">
      <c r="A332" s="289"/>
      <c r="B332" s="284"/>
      <c r="C332" s="283" t="s">
        <v>92</v>
      </c>
      <c r="D332" s="183" t="s">
        <v>114</v>
      </c>
      <c r="E332" s="175">
        <v>53</v>
      </c>
      <c r="F332" s="176">
        <v>31449</v>
      </c>
      <c r="G332" s="176">
        <v>1666812</v>
      </c>
      <c r="H332" s="175">
        <v>835</v>
      </c>
      <c r="I332" s="176">
        <v>44243</v>
      </c>
      <c r="J332" s="177">
        <v>1622568</v>
      </c>
    </row>
    <row r="333" spans="1:10" x14ac:dyDescent="0.2">
      <c r="A333" s="289"/>
      <c r="B333" s="284"/>
      <c r="C333" s="284"/>
      <c r="D333" s="183" t="s">
        <v>108</v>
      </c>
      <c r="E333" s="176">
        <v>1180</v>
      </c>
      <c r="F333" s="176">
        <v>19112</v>
      </c>
      <c r="G333" s="176">
        <v>22552251</v>
      </c>
      <c r="H333" s="175">
        <v>835</v>
      </c>
      <c r="I333" s="176">
        <v>985043</v>
      </c>
      <c r="J333" s="177">
        <v>21567208</v>
      </c>
    </row>
    <row r="334" spans="1:10" x14ac:dyDescent="0.2">
      <c r="A334" s="289"/>
      <c r="B334" s="284"/>
      <c r="C334" s="284"/>
      <c r="D334" s="183" t="s">
        <v>109</v>
      </c>
      <c r="E334" s="175">
        <v>972</v>
      </c>
      <c r="F334" s="176">
        <v>12258</v>
      </c>
      <c r="G334" s="176">
        <v>11914748</v>
      </c>
      <c r="H334" s="175">
        <v>835</v>
      </c>
      <c r="I334" s="176">
        <v>811409</v>
      </c>
      <c r="J334" s="177">
        <v>11103339</v>
      </c>
    </row>
    <row r="335" spans="1:10" x14ac:dyDescent="0.2">
      <c r="A335" s="289"/>
      <c r="B335" s="284"/>
      <c r="C335" s="284"/>
      <c r="D335" s="183" t="s">
        <v>103</v>
      </c>
      <c r="E335" s="175">
        <v>47</v>
      </c>
      <c r="F335" s="176">
        <v>8603</v>
      </c>
      <c r="G335" s="176">
        <v>404336</v>
      </c>
      <c r="H335" s="175">
        <v>835</v>
      </c>
      <c r="I335" s="176">
        <v>39235</v>
      </c>
      <c r="J335" s="177">
        <v>365101</v>
      </c>
    </row>
    <row r="336" spans="1:10" x14ac:dyDescent="0.2">
      <c r="A336" s="289"/>
      <c r="B336" s="284"/>
      <c r="C336" s="284"/>
      <c r="D336" s="183" t="s">
        <v>104</v>
      </c>
      <c r="E336" s="175">
        <v>141</v>
      </c>
      <c r="F336" s="176">
        <v>5862</v>
      </c>
      <c r="G336" s="176">
        <v>826519</v>
      </c>
      <c r="H336" s="175">
        <v>835</v>
      </c>
      <c r="I336" s="176">
        <v>117704</v>
      </c>
      <c r="J336" s="177">
        <v>708814</v>
      </c>
    </row>
    <row r="337" spans="1:10" x14ac:dyDescent="0.2">
      <c r="A337" s="289"/>
      <c r="B337" s="284"/>
      <c r="C337" s="284"/>
      <c r="D337" s="183" t="s">
        <v>118</v>
      </c>
      <c r="E337" s="175">
        <v>8</v>
      </c>
      <c r="F337" s="176">
        <v>3577</v>
      </c>
      <c r="G337" s="176">
        <v>28614</v>
      </c>
      <c r="H337" s="175">
        <v>835</v>
      </c>
      <c r="I337" s="176">
        <v>6678</v>
      </c>
      <c r="J337" s="177">
        <v>21936</v>
      </c>
    </row>
    <row r="338" spans="1:10" x14ac:dyDescent="0.2">
      <c r="A338" s="289"/>
      <c r="B338" s="284"/>
      <c r="C338" s="284"/>
      <c r="D338" s="183" t="s">
        <v>110</v>
      </c>
      <c r="E338" s="175">
        <v>65</v>
      </c>
      <c r="F338" s="176">
        <v>2207</v>
      </c>
      <c r="G338" s="176">
        <v>143440</v>
      </c>
      <c r="H338" s="175">
        <v>835</v>
      </c>
      <c r="I338" s="176">
        <v>54261</v>
      </c>
      <c r="J338" s="177">
        <v>89179</v>
      </c>
    </row>
    <row r="339" spans="1:10" x14ac:dyDescent="0.2">
      <c r="A339" s="289"/>
      <c r="B339" s="284"/>
      <c r="C339" s="284"/>
      <c r="D339" s="183" t="s">
        <v>133</v>
      </c>
      <c r="E339" s="175">
        <v>1</v>
      </c>
      <c r="F339" s="176">
        <v>1451</v>
      </c>
      <c r="G339" s="176">
        <v>1451</v>
      </c>
      <c r="H339" s="175">
        <v>835</v>
      </c>
      <c r="I339" s="175">
        <v>835</v>
      </c>
      <c r="J339" s="178">
        <v>616</v>
      </c>
    </row>
    <row r="340" spans="1:10" x14ac:dyDescent="0.2">
      <c r="A340" s="289"/>
      <c r="B340" s="284"/>
      <c r="C340" s="284"/>
      <c r="D340" s="183" t="s">
        <v>105</v>
      </c>
      <c r="E340" s="176">
        <v>1666</v>
      </c>
      <c r="F340" s="176">
        <v>34355</v>
      </c>
      <c r="G340" s="176">
        <v>57234746</v>
      </c>
      <c r="H340" s="175">
        <v>835</v>
      </c>
      <c r="I340" s="176">
        <v>1390748</v>
      </c>
      <c r="J340" s="177">
        <v>55843998</v>
      </c>
    </row>
    <row r="341" spans="1:10" x14ac:dyDescent="0.2">
      <c r="A341" s="290"/>
      <c r="B341" s="285"/>
      <c r="C341" s="285"/>
      <c r="D341" s="183" t="s">
        <v>107</v>
      </c>
      <c r="E341" s="175">
        <v>4</v>
      </c>
      <c r="F341" s="176">
        <v>4885</v>
      </c>
      <c r="G341" s="176">
        <v>19540</v>
      </c>
      <c r="H341" s="175">
        <v>835</v>
      </c>
      <c r="I341" s="176">
        <v>3339</v>
      </c>
      <c r="J341" s="177">
        <v>16201</v>
      </c>
    </row>
    <row r="342" spans="1:10" ht="15.75" customHeight="1" x14ac:dyDescent="0.2">
      <c r="A342" s="288" t="s">
        <v>166</v>
      </c>
      <c r="B342" s="291" t="s">
        <v>64</v>
      </c>
      <c r="C342" s="292"/>
      <c r="D342" s="293"/>
      <c r="E342" s="175">
        <v>476</v>
      </c>
      <c r="F342" s="176"/>
      <c r="G342" s="176">
        <v>8850602</v>
      </c>
      <c r="H342" s="176"/>
      <c r="I342" s="176">
        <v>429820</v>
      </c>
      <c r="J342" s="177">
        <v>8420782</v>
      </c>
    </row>
    <row r="343" spans="1:10" x14ac:dyDescent="0.2">
      <c r="A343" s="289"/>
      <c r="B343" s="183" t="s">
        <v>79</v>
      </c>
      <c r="C343" s="183" t="s">
        <v>80</v>
      </c>
      <c r="D343" s="183" t="s">
        <v>81</v>
      </c>
      <c r="E343" s="294">
        <v>1</v>
      </c>
      <c r="F343" s="281">
        <v>27078</v>
      </c>
      <c r="G343" s="281">
        <v>27078</v>
      </c>
      <c r="H343" s="294">
        <v>0</v>
      </c>
      <c r="I343" s="294">
        <v>0</v>
      </c>
      <c r="J343" s="286">
        <v>27078</v>
      </c>
    </row>
    <row r="344" spans="1:10" x14ac:dyDescent="0.2">
      <c r="A344" s="289"/>
      <c r="B344" s="283" t="s">
        <v>82</v>
      </c>
      <c r="C344" s="283" t="s">
        <v>83</v>
      </c>
      <c r="D344" s="183" t="s">
        <v>119</v>
      </c>
      <c r="E344" s="295"/>
      <c r="F344" s="282"/>
      <c r="G344" s="282"/>
      <c r="H344" s="295"/>
      <c r="I344" s="295"/>
      <c r="J344" s="287"/>
    </row>
    <row r="345" spans="1:10" x14ac:dyDescent="0.2">
      <c r="A345" s="289"/>
      <c r="B345" s="284"/>
      <c r="C345" s="284"/>
      <c r="D345" s="183" t="s">
        <v>85</v>
      </c>
      <c r="E345" s="175">
        <v>1</v>
      </c>
      <c r="F345" s="176">
        <v>14471</v>
      </c>
      <c r="G345" s="176">
        <v>14471</v>
      </c>
      <c r="H345" s="175">
        <v>0</v>
      </c>
      <c r="I345" s="175">
        <v>0</v>
      </c>
      <c r="J345" s="177">
        <v>14471</v>
      </c>
    </row>
    <row r="346" spans="1:10" x14ac:dyDescent="0.2">
      <c r="A346" s="289"/>
      <c r="B346" s="284"/>
      <c r="C346" s="285"/>
      <c r="D346" s="183" t="s">
        <v>86</v>
      </c>
      <c r="E346" s="175">
        <v>1</v>
      </c>
      <c r="F346" s="176">
        <v>6948</v>
      </c>
      <c r="G346" s="176">
        <v>6948</v>
      </c>
      <c r="H346" s="175">
        <v>0</v>
      </c>
      <c r="I346" s="175">
        <v>0</v>
      </c>
      <c r="J346" s="177">
        <v>6948</v>
      </c>
    </row>
    <row r="347" spans="1:10" x14ac:dyDescent="0.2">
      <c r="A347" s="289"/>
      <c r="B347" s="284"/>
      <c r="C347" s="183" t="s">
        <v>91</v>
      </c>
      <c r="D347" s="183" t="s">
        <v>90</v>
      </c>
      <c r="E347" s="175">
        <v>12</v>
      </c>
      <c r="F347" s="176">
        <v>7922</v>
      </c>
      <c r="G347" s="176">
        <v>95065</v>
      </c>
      <c r="H347" s="176">
        <v>2362</v>
      </c>
      <c r="I347" s="176">
        <v>28348</v>
      </c>
      <c r="J347" s="177">
        <v>66717</v>
      </c>
    </row>
    <row r="348" spans="1:10" x14ac:dyDescent="0.2">
      <c r="A348" s="289"/>
      <c r="B348" s="284"/>
      <c r="C348" s="283" t="s">
        <v>92</v>
      </c>
      <c r="D348" s="183" t="s">
        <v>90</v>
      </c>
      <c r="E348" s="175">
        <v>3</v>
      </c>
      <c r="F348" s="176">
        <v>7783</v>
      </c>
      <c r="G348" s="176">
        <v>23348</v>
      </c>
      <c r="H348" s="176">
        <v>1944</v>
      </c>
      <c r="I348" s="176">
        <v>5832</v>
      </c>
      <c r="J348" s="177">
        <v>17516</v>
      </c>
    </row>
    <row r="349" spans="1:10" x14ac:dyDescent="0.2">
      <c r="A349" s="289"/>
      <c r="B349" s="285"/>
      <c r="C349" s="285"/>
      <c r="D349" s="183" t="s">
        <v>106</v>
      </c>
      <c r="E349" s="175">
        <v>12</v>
      </c>
      <c r="F349" s="176">
        <v>11271</v>
      </c>
      <c r="G349" s="176">
        <v>135258</v>
      </c>
      <c r="H349" s="176">
        <v>1944</v>
      </c>
      <c r="I349" s="176">
        <v>23328</v>
      </c>
      <c r="J349" s="177">
        <v>111930</v>
      </c>
    </row>
    <row r="350" spans="1:10" x14ac:dyDescent="0.2">
      <c r="A350" s="289"/>
      <c r="B350" s="283" t="s">
        <v>98</v>
      </c>
      <c r="C350" s="283" t="s">
        <v>92</v>
      </c>
      <c r="D350" s="183" t="s">
        <v>108</v>
      </c>
      <c r="E350" s="175">
        <v>427</v>
      </c>
      <c r="F350" s="176">
        <v>19112</v>
      </c>
      <c r="G350" s="176">
        <v>8160857</v>
      </c>
      <c r="H350" s="175">
        <v>835</v>
      </c>
      <c r="I350" s="176">
        <v>356452</v>
      </c>
      <c r="J350" s="177">
        <v>7804405</v>
      </c>
    </row>
    <row r="351" spans="1:10" x14ac:dyDescent="0.2">
      <c r="A351" s="289"/>
      <c r="B351" s="284"/>
      <c r="C351" s="284"/>
      <c r="D351" s="183" t="s">
        <v>109</v>
      </c>
      <c r="E351" s="175">
        <v>12</v>
      </c>
      <c r="F351" s="176">
        <v>12258</v>
      </c>
      <c r="G351" s="176">
        <v>147096</v>
      </c>
      <c r="H351" s="175">
        <v>835</v>
      </c>
      <c r="I351" s="176">
        <v>10017</v>
      </c>
      <c r="J351" s="177">
        <v>137078</v>
      </c>
    </row>
    <row r="352" spans="1:10" x14ac:dyDescent="0.2">
      <c r="A352" s="290"/>
      <c r="B352" s="285"/>
      <c r="C352" s="285"/>
      <c r="D352" s="183" t="s">
        <v>105</v>
      </c>
      <c r="E352" s="175">
        <v>7</v>
      </c>
      <c r="F352" s="176">
        <v>34355</v>
      </c>
      <c r="G352" s="176">
        <v>240482</v>
      </c>
      <c r="H352" s="175">
        <v>835</v>
      </c>
      <c r="I352" s="176">
        <v>5843</v>
      </c>
      <c r="J352" s="177">
        <v>234639</v>
      </c>
    </row>
    <row r="353" spans="1:10" ht="15.75" customHeight="1" x14ac:dyDescent="0.2">
      <c r="A353" s="288" t="s">
        <v>8</v>
      </c>
      <c r="B353" s="291" t="s">
        <v>64</v>
      </c>
      <c r="C353" s="292"/>
      <c r="D353" s="293"/>
      <c r="E353" s="176">
        <v>2210</v>
      </c>
      <c r="F353" s="176"/>
      <c r="G353" s="176">
        <v>29620144</v>
      </c>
      <c r="H353" s="176"/>
      <c r="I353" s="176">
        <v>3678213</v>
      </c>
      <c r="J353" s="177">
        <v>25941931</v>
      </c>
    </row>
    <row r="354" spans="1:10" x14ac:dyDescent="0.2">
      <c r="A354" s="289"/>
      <c r="B354" s="183" t="s">
        <v>79</v>
      </c>
      <c r="C354" s="183" t="s">
        <v>80</v>
      </c>
      <c r="D354" s="183" t="s">
        <v>81</v>
      </c>
      <c r="E354" s="294">
        <v>17</v>
      </c>
      <c r="F354" s="281">
        <v>6948</v>
      </c>
      <c r="G354" s="281">
        <v>118113</v>
      </c>
      <c r="H354" s="294">
        <v>0</v>
      </c>
      <c r="I354" s="294">
        <v>0</v>
      </c>
      <c r="J354" s="286">
        <v>118113</v>
      </c>
    </row>
    <row r="355" spans="1:10" x14ac:dyDescent="0.2">
      <c r="A355" s="289"/>
      <c r="B355" s="283" t="s">
        <v>82</v>
      </c>
      <c r="C355" s="183" t="s">
        <v>83</v>
      </c>
      <c r="D355" s="183" t="s">
        <v>86</v>
      </c>
      <c r="E355" s="295"/>
      <c r="F355" s="282"/>
      <c r="G355" s="282"/>
      <c r="H355" s="295"/>
      <c r="I355" s="295"/>
      <c r="J355" s="287"/>
    </row>
    <row r="356" spans="1:10" x14ac:dyDescent="0.2">
      <c r="A356" s="289"/>
      <c r="B356" s="284"/>
      <c r="C356" s="183" t="s">
        <v>87</v>
      </c>
      <c r="D356" s="183" t="s">
        <v>90</v>
      </c>
      <c r="E356" s="175">
        <v>14</v>
      </c>
      <c r="F356" s="176">
        <v>8431</v>
      </c>
      <c r="G356" s="176">
        <v>118033</v>
      </c>
      <c r="H356" s="176">
        <v>2592</v>
      </c>
      <c r="I356" s="176">
        <v>36292</v>
      </c>
      <c r="J356" s="177">
        <v>81741</v>
      </c>
    </row>
    <row r="357" spans="1:10" x14ac:dyDescent="0.2">
      <c r="A357" s="289"/>
      <c r="B357" s="284"/>
      <c r="C357" s="283" t="s">
        <v>92</v>
      </c>
      <c r="D357" s="183" t="s">
        <v>88</v>
      </c>
      <c r="E357" s="175">
        <v>114</v>
      </c>
      <c r="F357" s="176">
        <v>27913</v>
      </c>
      <c r="G357" s="176">
        <v>3182087</v>
      </c>
      <c r="H357" s="176">
        <v>1944</v>
      </c>
      <c r="I357" s="176">
        <v>221612</v>
      </c>
      <c r="J357" s="177">
        <v>2960475</v>
      </c>
    </row>
    <row r="358" spans="1:10" x14ac:dyDescent="0.2">
      <c r="A358" s="289"/>
      <c r="B358" s="284"/>
      <c r="C358" s="284"/>
      <c r="D358" s="183" t="s">
        <v>89</v>
      </c>
      <c r="E358" s="175">
        <v>156</v>
      </c>
      <c r="F358" s="176">
        <v>15305</v>
      </c>
      <c r="G358" s="176">
        <v>2387629</v>
      </c>
      <c r="H358" s="176">
        <v>1944</v>
      </c>
      <c r="I358" s="176">
        <v>303258</v>
      </c>
      <c r="J358" s="177">
        <v>2084371</v>
      </c>
    </row>
    <row r="359" spans="1:10" x14ac:dyDescent="0.2">
      <c r="A359" s="289"/>
      <c r="B359" s="284"/>
      <c r="C359" s="284"/>
      <c r="D359" s="183" t="s">
        <v>94</v>
      </c>
      <c r="E359" s="175">
        <v>9</v>
      </c>
      <c r="F359" s="176">
        <v>21026</v>
      </c>
      <c r="G359" s="176">
        <v>189235</v>
      </c>
      <c r="H359" s="176">
        <v>1944</v>
      </c>
      <c r="I359" s="176">
        <v>17496</v>
      </c>
      <c r="J359" s="177">
        <v>171739</v>
      </c>
    </row>
    <row r="360" spans="1:10" x14ac:dyDescent="0.2">
      <c r="A360" s="289"/>
      <c r="B360" s="284"/>
      <c r="C360" s="284"/>
      <c r="D360" s="183" t="s">
        <v>90</v>
      </c>
      <c r="E360" s="176">
        <v>1171</v>
      </c>
      <c r="F360" s="176">
        <v>7783</v>
      </c>
      <c r="G360" s="176">
        <v>9113435</v>
      </c>
      <c r="H360" s="176">
        <v>1944</v>
      </c>
      <c r="I360" s="176">
        <v>2276379</v>
      </c>
      <c r="J360" s="177">
        <v>6837056</v>
      </c>
    </row>
    <row r="361" spans="1:10" x14ac:dyDescent="0.2">
      <c r="A361" s="289"/>
      <c r="B361" s="285"/>
      <c r="C361" s="285"/>
      <c r="D361" s="183" t="s">
        <v>106</v>
      </c>
      <c r="E361" s="175">
        <v>195</v>
      </c>
      <c r="F361" s="176">
        <v>11271</v>
      </c>
      <c r="G361" s="176">
        <v>2197942</v>
      </c>
      <c r="H361" s="176">
        <v>1944</v>
      </c>
      <c r="I361" s="176">
        <v>379072</v>
      </c>
      <c r="J361" s="177">
        <v>1818870</v>
      </c>
    </row>
    <row r="362" spans="1:10" x14ac:dyDescent="0.2">
      <c r="A362" s="289"/>
      <c r="B362" s="283" t="s">
        <v>98</v>
      </c>
      <c r="C362" s="283" t="s">
        <v>83</v>
      </c>
      <c r="D362" s="183" t="s">
        <v>113</v>
      </c>
      <c r="E362" s="175">
        <v>1</v>
      </c>
      <c r="F362" s="176">
        <v>18277</v>
      </c>
      <c r="G362" s="176">
        <v>18277</v>
      </c>
      <c r="H362" s="175">
        <v>0</v>
      </c>
      <c r="I362" s="175">
        <v>0</v>
      </c>
      <c r="J362" s="177">
        <v>18277</v>
      </c>
    </row>
    <row r="363" spans="1:10" x14ac:dyDescent="0.2">
      <c r="A363" s="289"/>
      <c r="B363" s="284"/>
      <c r="C363" s="285"/>
      <c r="D363" s="183" t="s">
        <v>99</v>
      </c>
      <c r="E363" s="175">
        <v>1</v>
      </c>
      <c r="F363" s="176">
        <v>33520</v>
      </c>
      <c r="G363" s="176">
        <v>33520</v>
      </c>
      <c r="H363" s="175">
        <v>0</v>
      </c>
      <c r="I363" s="175">
        <v>0</v>
      </c>
      <c r="J363" s="177">
        <v>33520</v>
      </c>
    </row>
    <row r="364" spans="1:10" x14ac:dyDescent="0.2">
      <c r="A364" s="289"/>
      <c r="B364" s="284"/>
      <c r="C364" s="283" t="s">
        <v>92</v>
      </c>
      <c r="D364" s="183" t="s">
        <v>114</v>
      </c>
      <c r="E364" s="175">
        <v>10</v>
      </c>
      <c r="F364" s="176">
        <v>31449</v>
      </c>
      <c r="G364" s="176">
        <v>314493</v>
      </c>
      <c r="H364" s="175">
        <v>835</v>
      </c>
      <c r="I364" s="176">
        <v>8348</v>
      </c>
      <c r="J364" s="177">
        <v>306145</v>
      </c>
    </row>
    <row r="365" spans="1:10" x14ac:dyDescent="0.2">
      <c r="A365" s="289"/>
      <c r="B365" s="284"/>
      <c r="C365" s="284"/>
      <c r="D365" s="183" t="s">
        <v>108</v>
      </c>
      <c r="E365" s="175">
        <v>355</v>
      </c>
      <c r="F365" s="176">
        <v>19112</v>
      </c>
      <c r="G365" s="176">
        <v>6784787</v>
      </c>
      <c r="H365" s="175">
        <v>835</v>
      </c>
      <c r="I365" s="176">
        <v>296348</v>
      </c>
      <c r="J365" s="177">
        <v>6488440</v>
      </c>
    </row>
    <row r="366" spans="1:10" x14ac:dyDescent="0.2">
      <c r="A366" s="289"/>
      <c r="B366" s="284"/>
      <c r="C366" s="284"/>
      <c r="D366" s="183" t="s">
        <v>109</v>
      </c>
      <c r="E366" s="175">
        <v>6</v>
      </c>
      <c r="F366" s="176">
        <v>12258</v>
      </c>
      <c r="G366" s="176">
        <v>73548</v>
      </c>
      <c r="H366" s="175">
        <v>835</v>
      </c>
      <c r="I366" s="176">
        <v>5009</v>
      </c>
      <c r="J366" s="177">
        <v>68539</v>
      </c>
    </row>
    <row r="367" spans="1:10" x14ac:dyDescent="0.2">
      <c r="A367" s="289"/>
      <c r="B367" s="284"/>
      <c r="C367" s="284"/>
      <c r="D367" s="183" t="s">
        <v>105</v>
      </c>
      <c r="E367" s="175">
        <v>146</v>
      </c>
      <c r="F367" s="176">
        <v>34355</v>
      </c>
      <c r="G367" s="176">
        <v>5015770</v>
      </c>
      <c r="H367" s="175">
        <v>835</v>
      </c>
      <c r="I367" s="176">
        <v>121878</v>
      </c>
      <c r="J367" s="177">
        <v>4893892</v>
      </c>
    </row>
    <row r="368" spans="1:10" x14ac:dyDescent="0.2">
      <c r="A368" s="290"/>
      <c r="B368" s="285"/>
      <c r="C368" s="285"/>
      <c r="D368" s="183" t="s">
        <v>107</v>
      </c>
      <c r="E368" s="175">
        <v>15</v>
      </c>
      <c r="F368" s="176">
        <v>4885</v>
      </c>
      <c r="G368" s="176">
        <v>73275</v>
      </c>
      <c r="H368" s="175">
        <v>835</v>
      </c>
      <c r="I368" s="176">
        <v>12522</v>
      </c>
      <c r="J368" s="177">
        <v>60754</v>
      </c>
    </row>
    <row r="369" spans="1:10" ht="15.75" customHeight="1" x14ac:dyDescent="0.2">
      <c r="A369" s="288" t="s">
        <v>9</v>
      </c>
      <c r="B369" s="291" t="s">
        <v>64</v>
      </c>
      <c r="C369" s="292"/>
      <c r="D369" s="293"/>
      <c r="E369" s="176">
        <v>58315</v>
      </c>
      <c r="F369" s="176"/>
      <c r="G369" s="176">
        <v>785499789</v>
      </c>
      <c r="H369" s="176"/>
      <c r="I369" s="176">
        <v>103762875</v>
      </c>
      <c r="J369" s="177">
        <v>681736914</v>
      </c>
    </row>
    <row r="370" spans="1:10" x14ac:dyDescent="0.2">
      <c r="A370" s="289"/>
      <c r="B370" s="183" t="s">
        <v>79</v>
      </c>
      <c r="C370" s="183" t="s">
        <v>80</v>
      </c>
      <c r="D370" s="183" t="s">
        <v>81</v>
      </c>
      <c r="E370" s="294">
        <v>1</v>
      </c>
      <c r="F370" s="281">
        <v>30014</v>
      </c>
      <c r="G370" s="281">
        <v>30014</v>
      </c>
      <c r="H370" s="294">
        <v>0</v>
      </c>
      <c r="I370" s="294">
        <v>0</v>
      </c>
      <c r="J370" s="286">
        <v>30014</v>
      </c>
    </row>
    <row r="371" spans="1:10" x14ac:dyDescent="0.2">
      <c r="A371" s="289"/>
      <c r="B371" s="283" t="s">
        <v>82</v>
      </c>
      <c r="C371" s="283" t="s">
        <v>83</v>
      </c>
      <c r="D371" s="183" t="s">
        <v>84</v>
      </c>
      <c r="E371" s="295"/>
      <c r="F371" s="282"/>
      <c r="G371" s="282"/>
      <c r="H371" s="295"/>
      <c r="I371" s="295"/>
      <c r="J371" s="287"/>
    </row>
    <row r="372" spans="1:10" x14ac:dyDescent="0.2">
      <c r="A372" s="289"/>
      <c r="B372" s="284"/>
      <c r="C372" s="284"/>
      <c r="D372" s="183" t="s">
        <v>119</v>
      </c>
      <c r="E372" s="175">
        <v>20</v>
      </c>
      <c r="F372" s="176">
        <v>27078</v>
      </c>
      <c r="G372" s="176">
        <v>541565</v>
      </c>
      <c r="H372" s="175">
        <v>0</v>
      </c>
      <c r="I372" s="175">
        <v>0</v>
      </c>
      <c r="J372" s="177">
        <v>541565</v>
      </c>
    </row>
    <row r="373" spans="1:10" x14ac:dyDescent="0.2">
      <c r="A373" s="289"/>
      <c r="B373" s="284"/>
      <c r="C373" s="284"/>
      <c r="D373" s="183" t="s">
        <v>85</v>
      </c>
      <c r="E373" s="175">
        <v>2</v>
      </c>
      <c r="F373" s="176">
        <v>14471</v>
      </c>
      <c r="G373" s="176">
        <v>28941</v>
      </c>
      <c r="H373" s="175">
        <v>0</v>
      </c>
      <c r="I373" s="175">
        <v>0</v>
      </c>
      <c r="J373" s="177">
        <v>28941</v>
      </c>
    </row>
    <row r="374" spans="1:10" x14ac:dyDescent="0.2">
      <c r="A374" s="289"/>
      <c r="B374" s="284"/>
      <c r="C374" s="284"/>
      <c r="D374" s="183" t="s">
        <v>86</v>
      </c>
      <c r="E374" s="176">
        <v>1710</v>
      </c>
      <c r="F374" s="176">
        <v>6948</v>
      </c>
      <c r="G374" s="176">
        <v>11880783</v>
      </c>
      <c r="H374" s="175">
        <v>0</v>
      </c>
      <c r="I374" s="175">
        <v>0</v>
      </c>
      <c r="J374" s="177">
        <v>11880783</v>
      </c>
    </row>
    <row r="375" spans="1:10" x14ac:dyDescent="0.2">
      <c r="A375" s="289"/>
      <c r="B375" s="284"/>
      <c r="C375" s="285"/>
      <c r="D375" s="183" t="s">
        <v>100</v>
      </c>
      <c r="E375" s="175">
        <v>76</v>
      </c>
      <c r="F375" s="176">
        <v>10437</v>
      </c>
      <c r="G375" s="176">
        <v>793190</v>
      </c>
      <c r="H375" s="175">
        <v>0</v>
      </c>
      <c r="I375" s="175">
        <v>0</v>
      </c>
      <c r="J375" s="177">
        <v>793190</v>
      </c>
    </row>
    <row r="376" spans="1:10" x14ac:dyDescent="0.2">
      <c r="A376" s="289"/>
      <c r="B376" s="284"/>
      <c r="C376" s="283" t="s">
        <v>87</v>
      </c>
      <c r="D376" s="183" t="s">
        <v>89</v>
      </c>
      <c r="E376" s="175">
        <v>2</v>
      </c>
      <c r="F376" s="176">
        <v>15954</v>
      </c>
      <c r="G376" s="176">
        <v>31907</v>
      </c>
      <c r="H376" s="176">
        <v>2592</v>
      </c>
      <c r="I376" s="176">
        <v>5185</v>
      </c>
      <c r="J376" s="177">
        <v>26723</v>
      </c>
    </row>
    <row r="377" spans="1:10" x14ac:dyDescent="0.2">
      <c r="A377" s="289"/>
      <c r="B377" s="284"/>
      <c r="C377" s="284"/>
      <c r="D377" s="183" t="s">
        <v>90</v>
      </c>
      <c r="E377" s="175">
        <v>82</v>
      </c>
      <c r="F377" s="176">
        <v>8431</v>
      </c>
      <c r="G377" s="176">
        <v>691335</v>
      </c>
      <c r="H377" s="176">
        <v>2592</v>
      </c>
      <c r="I377" s="176">
        <v>212566</v>
      </c>
      <c r="J377" s="177">
        <v>478769</v>
      </c>
    </row>
    <row r="378" spans="1:10" x14ac:dyDescent="0.2">
      <c r="A378" s="289"/>
      <c r="B378" s="284"/>
      <c r="C378" s="285"/>
      <c r="D378" s="183" t="s">
        <v>106</v>
      </c>
      <c r="E378" s="175">
        <v>6</v>
      </c>
      <c r="F378" s="176">
        <v>11920</v>
      </c>
      <c r="G378" s="176">
        <v>71519</v>
      </c>
      <c r="H378" s="176">
        <v>2592</v>
      </c>
      <c r="I378" s="176">
        <v>15554</v>
      </c>
      <c r="J378" s="177">
        <v>55965</v>
      </c>
    </row>
    <row r="379" spans="1:10" x14ac:dyDescent="0.2">
      <c r="A379" s="289"/>
      <c r="B379" s="284"/>
      <c r="C379" s="283" t="s">
        <v>91</v>
      </c>
      <c r="D379" s="183" t="s">
        <v>93</v>
      </c>
      <c r="E379" s="175">
        <v>30</v>
      </c>
      <c r="F379" s="176">
        <v>31267</v>
      </c>
      <c r="G379" s="176">
        <v>938000</v>
      </c>
      <c r="H379" s="176">
        <v>2362</v>
      </c>
      <c r="I379" s="176">
        <v>70870</v>
      </c>
      <c r="J379" s="177">
        <v>867130</v>
      </c>
    </row>
    <row r="380" spans="1:10" x14ac:dyDescent="0.2">
      <c r="A380" s="289"/>
      <c r="B380" s="284"/>
      <c r="C380" s="284"/>
      <c r="D380" s="183" t="s">
        <v>88</v>
      </c>
      <c r="E380" s="175">
        <v>23</v>
      </c>
      <c r="F380" s="176">
        <v>28295</v>
      </c>
      <c r="G380" s="176">
        <v>650786</v>
      </c>
      <c r="H380" s="176">
        <v>2362</v>
      </c>
      <c r="I380" s="176">
        <v>54333</v>
      </c>
      <c r="J380" s="177">
        <v>596452</v>
      </c>
    </row>
    <row r="381" spans="1:10" x14ac:dyDescent="0.2">
      <c r="A381" s="289"/>
      <c r="B381" s="284"/>
      <c r="C381" s="284"/>
      <c r="D381" s="183" t="s">
        <v>89</v>
      </c>
      <c r="E381" s="175">
        <v>67</v>
      </c>
      <c r="F381" s="176">
        <v>15705</v>
      </c>
      <c r="G381" s="176">
        <v>1052231</v>
      </c>
      <c r="H381" s="176">
        <v>2362</v>
      </c>
      <c r="I381" s="176">
        <v>158275</v>
      </c>
      <c r="J381" s="177">
        <v>893956</v>
      </c>
    </row>
    <row r="382" spans="1:10" x14ac:dyDescent="0.2">
      <c r="A382" s="289"/>
      <c r="B382" s="284"/>
      <c r="C382" s="284"/>
      <c r="D382" s="183" t="s">
        <v>94</v>
      </c>
      <c r="E382" s="175">
        <v>3</v>
      </c>
      <c r="F382" s="176">
        <v>21444</v>
      </c>
      <c r="G382" s="176">
        <v>64333</v>
      </c>
      <c r="H382" s="176">
        <v>2362</v>
      </c>
      <c r="I382" s="176">
        <v>7087</v>
      </c>
      <c r="J382" s="177">
        <v>57246</v>
      </c>
    </row>
    <row r="383" spans="1:10" x14ac:dyDescent="0.2">
      <c r="A383" s="289"/>
      <c r="B383" s="284"/>
      <c r="C383" s="284"/>
      <c r="D383" s="183" t="s">
        <v>90</v>
      </c>
      <c r="E383" s="175">
        <v>457</v>
      </c>
      <c r="F383" s="176">
        <v>8113</v>
      </c>
      <c r="G383" s="176">
        <v>3707679</v>
      </c>
      <c r="H383" s="176">
        <v>2362</v>
      </c>
      <c r="I383" s="176">
        <v>1079580</v>
      </c>
      <c r="J383" s="177">
        <v>2628100</v>
      </c>
    </row>
    <row r="384" spans="1:10" x14ac:dyDescent="0.2">
      <c r="A384" s="289"/>
      <c r="B384" s="284"/>
      <c r="C384" s="285"/>
      <c r="D384" s="183" t="s">
        <v>106</v>
      </c>
      <c r="E384" s="175">
        <v>12</v>
      </c>
      <c r="F384" s="176">
        <v>11411</v>
      </c>
      <c r="G384" s="176">
        <v>136931</v>
      </c>
      <c r="H384" s="176">
        <v>2362</v>
      </c>
      <c r="I384" s="176">
        <v>28348</v>
      </c>
      <c r="J384" s="177">
        <v>108584</v>
      </c>
    </row>
    <row r="385" spans="1:10" x14ac:dyDescent="0.2">
      <c r="A385" s="289"/>
      <c r="B385" s="284"/>
      <c r="C385" s="283" t="s">
        <v>92</v>
      </c>
      <c r="D385" s="183" t="s">
        <v>93</v>
      </c>
      <c r="E385" s="175">
        <v>57</v>
      </c>
      <c r="F385" s="176">
        <v>30848</v>
      </c>
      <c r="G385" s="176">
        <v>1758354</v>
      </c>
      <c r="H385" s="176">
        <v>1944</v>
      </c>
      <c r="I385" s="176">
        <v>110806</v>
      </c>
      <c r="J385" s="177">
        <v>1647548</v>
      </c>
    </row>
    <row r="386" spans="1:10" x14ac:dyDescent="0.2">
      <c r="A386" s="289"/>
      <c r="B386" s="284"/>
      <c r="C386" s="284"/>
      <c r="D386" s="183" t="s">
        <v>88</v>
      </c>
      <c r="E386" s="176">
        <v>1928</v>
      </c>
      <c r="F386" s="176">
        <v>27913</v>
      </c>
      <c r="G386" s="176">
        <v>53816348</v>
      </c>
      <c r="H386" s="176">
        <v>1944</v>
      </c>
      <c r="I386" s="176">
        <v>3747957</v>
      </c>
      <c r="J386" s="177">
        <v>50068390</v>
      </c>
    </row>
    <row r="387" spans="1:10" x14ac:dyDescent="0.2">
      <c r="A387" s="289"/>
      <c r="B387" s="284"/>
      <c r="C387" s="284"/>
      <c r="D387" s="183" t="s">
        <v>89</v>
      </c>
      <c r="E387" s="176">
        <v>7548</v>
      </c>
      <c r="F387" s="176">
        <v>15305</v>
      </c>
      <c r="G387" s="176">
        <v>115524510</v>
      </c>
      <c r="H387" s="176">
        <v>1944</v>
      </c>
      <c r="I387" s="176">
        <v>14673020</v>
      </c>
      <c r="J387" s="177">
        <v>100851490</v>
      </c>
    </row>
    <row r="388" spans="1:10" x14ac:dyDescent="0.2">
      <c r="A388" s="289"/>
      <c r="B388" s="284"/>
      <c r="C388" s="284"/>
      <c r="D388" s="183" t="s">
        <v>94</v>
      </c>
      <c r="E388" s="175">
        <v>246</v>
      </c>
      <c r="F388" s="176">
        <v>21026</v>
      </c>
      <c r="G388" s="176">
        <v>5172417</v>
      </c>
      <c r="H388" s="176">
        <v>1944</v>
      </c>
      <c r="I388" s="176">
        <v>478214</v>
      </c>
      <c r="J388" s="177">
        <v>4694203</v>
      </c>
    </row>
    <row r="389" spans="1:10" x14ac:dyDescent="0.2">
      <c r="A389" s="289"/>
      <c r="B389" s="284"/>
      <c r="C389" s="284"/>
      <c r="D389" s="183" t="s">
        <v>90</v>
      </c>
      <c r="E389" s="176">
        <v>15305</v>
      </c>
      <c r="F389" s="176">
        <v>7783</v>
      </c>
      <c r="G389" s="176">
        <v>119112826</v>
      </c>
      <c r="H389" s="176">
        <v>1944</v>
      </c>
      <c r="I389" s="176">
        <v>29752329</v>
      </c>
      <c r="J389" s="177">
        <v>89360498</v>
      </c>
    </row>
    <row r="390" spans="1:10" x14ac:dyDescent="0.2">
      <c r="A390" s="289"/>
      <c r="B390" s="285"/>
      <c r="C390" s="285"/>
      <c r="D390" s="183" t="s">
        <v>106</v>
      </c>
      <c r="E390" s="176">
        <v>3854</v>
      </c>
      <c r="F390" s="176">
        <v>11271</v>
      </c>
      <c r="G390" s="176">
        <v>43440352</v>
      </c>
      <c r="H390" s="176">
        <v>1944</v>
      </c>
      <c r="I390" s="176">
        <v>7492027</v>
      </c>
      <c r="J390" s="177">
        <v>35948325</v>
      </c>
    </row>
    <row r="391" spans="1:10" ht="15.75" customHeight="1" x14ac:dyDescent="0.2">
      <c r="A391" s="289"/>
      <c r="B391" s="283" t="s">
        <v>111</v>
      </c>
      <c r="C391" s="283" t="s">
        <v>87</v>
      </c>
      <c r="D391" s="183" t="s">
        <v>115</v>
      </c>
      <c r="E391" s="175">
        <v>27</v>
      </c>
      <c r="F391" s="176">
        <v>12182</v>
      </c>
      <c r="G391" s="176">
        <v>328902</v>
      </c>
      <c r="H391" s="176">
        <v>5388</v>
      </c>
      <c r="I391" s="176">
        <v>145470</v>
      </c>
      <c r="J391" s="177">
        <v>183433</v>
      </c>
    </row>
    <row r="392" spans="1:10" x14ac:dyDescent="0.2">
      <c r="A392" s="289"/>
      <c r="B392" s="284"/>
      <c r="C392" s="285"/>
      <c r="D392" s="183" t="s">
        <v>116</v>
      </c>
      <c r="E392" s="175">
        <v>1</v>
      </c>
      <c r="F392" s="175">
        <v>0</v>
      </c>
      <c r="G392" s="175">
        <v>0</v>
      </c>
      <c r="H392" s="175">
        <v>0</v>
      </c>
      <c r="I392" s="175">
        <v>0</v>
      </c>
      <c r="J392" s="178">
        <v>0</v>
      </c>
    </row>
    <row r="393" spans="1:10" x14ac:dyDescent="0.2">
      <c r="A393" s="289"/>
      <c r="B393" s="284"/>
      <c r="C393" s="283" t="s">
        <v>92</v>
      </c>
      <c r="D393" s="183" t="s">
        <v>125</v>
      </c>
      <c r="E393" s="175">
        <v>2</v>
      </c>
      <c r="F393" s="176">
        <v>18690</v>
      </c>
      <c r="G393" s="176">
        <v>37380</v>
      </c>
      <c r="H393" s="176">
        <v>11896</v>
      </c>
      <c r="I393" s="176">
        <v>23792</v>
      </c>
      <c r="J393" s="177">
        <v>13588</v>
      </c>
    </row>
    <row r="394" spans="1:10" x14ac:dyDescent="0.2">
      <c r="A394" s="289"/>
      <c r="B394" s="284"/>
      <c r="C394" s="284"/>
      <c r="D394" s="183" t="s">
        <v>115</v>
      </c>
      <c r="E394" s="176">
        <v>4522</v>
      </c>
      <c r="F394" s="176">
        <v>12182</v>
      </c>
      <c r="G394" s="176">
        <v>55085057</v>
      </c>
      <c r="H394" s="176">
        <v>5388</v>
      </c>
      <c r="I394" s="176">
        <v>24363493</v>
      </c>
      <c r="J394" s="177">
        <v>30721564</v>
      </c>
    </row>
    <row r="395" spans="1:10" x14ac:dyDescent="0.2">
      <c r="A395" s="289"/>
      <c r="B395" s="284"/>
      <c r="C395" s="284"/>
      <c r="D395" s="183" t="s">
        <v>116</v>
      </c>
      <c r="E395" s="175">
        <v>4</v>
      </c>
      <c r="F395" s="175">
        <v>0</v>
      </c>
      <c r="G395" s="175">
        <v>0</v>
      </c>
      <c r="H395" s="175">
        <v>0</v>
      </c>
      <c r="I395" s="175">
        <v>0</v>
      </c>
      <c r="J395" s="178">
        <v>0</v>
      </c>
    </row>
    <row r="396" spans="1:10" x14ac:dyDescent="0.2">
      <c r="A396" s="289"/>
      <c r="B396" s="285"/>
      <c r="C396" s="285"/>
      <c r="D396" s="183" t="s">
        <v>103</v>
      </c>
      <c r="E396" s="175">
        <v>9</v>
      </c>
      <c r="F396" s="176">
        <v>8603</v>
      </c>
      <c r="G396" s="176">
        <v>77426</v>
      </c>
      <c r="H396" s="176">
        <v>1809</v>
      </c>
      <c r="I396" s="176">
        <v>16282</v>
      </c>
      <c r="J396" s="177">
        <v>61144</v>
      </c>
    </row>
    <row r="397" spans="1:10" x14ac:dyDescent="0.2">
      <c r="A397" s="289"/>
      <c r="B397" s="283" t="s">
        <v>95</v>
      </c>
      <c r="C397" s="283" t="s">
        <v>83</v>
      </c>
      <c r="D397" s="183" t="s">
        <v>96</v>
      </c>
      <c r="E397" s="175">
        <v>352</v>
      </c>
      <c r="F397" s="176">
        <v>20593</v>
      </c>
      <c r="G397" s="176">
        <v>7248759</v>
      </c>
      <c r="H397" s="176">
        <v>3416</v>
      </c>
      <c r="I397" s="176">
        <v>1202453</v>
      </c>
      <c r="J397" s="177">
        <v>6046307</v>
      </c>
    </row>
    <row r="398" spans="1:10" x14ac:dyDescent="0.2">
      <c r="A398" s="289"/>
      <c r="B398" s="285"/>
      <c r="C398" s="285"/>
      <c r="D398" s="183" t="s">
        <v>97</v>
      </c>
      <c r="E398" s="175">
        <v>877</v>
      </c>
      <c r="F398" s="176">
        <v>17736</v>
      </c>
      <c r="G398" s="176">
        <v>15554747</v>
      </c>
      <c r="H398" s="176">
        <v>3416</v>
      </c>
      <c r="I398" s="176">
        <v>2995883</v>
      </c>
      <c r="J398" s="177">
        <v>12558864</v>
      </c>
    </row>
    <row r="399" spans="1:10" x14ac:dyDescent="0.2">
      <c r="A399" s="289"/>
      <c r="B399" s="283" t="s">
        <v>98</v>
      </c>
      <c r="C399" s="283" t="s">
        <v>83</v>
      </c>
      <c r="D399" s="183" t="s">
        <v>113</v>
      </c>
      <c r="E399" s="175">
        <v>4</v>
      </c>
      <c r="F399" s="176">
        <v>18277</v>
      </c>
      <c r="G399" s="176">
        <v>73109</v>
      </c>
      <c r="H399" s="175">
        <v>0</v>
      </c>
      <c r="I399" s="175">
        <v>0</v>
      </c>
      <c r="J399" s="177">
        <v>73109</v>
      </c>
    </row>
    <row r="400" spans="1:10" x14ac:dyDescent="0.2">
      <c r="A400" s="289"/>
      <c r="B400" s="284"/>
      <c r="C400" s="284"/>
      <c r="D400" s="183" t="s">
        <v>121</v>
      </c>
      <c r="E400" s="175">
        <v>1</v>
      </c>
      <c r="F400" s="176">
        <v>11423</v>
      </c>
      <c r="G400" s="176">
        <v>11423</v>
      </c>
      <c r="H400" s="175">
        <v>0</v>
      </c>
      <c r="I400" s="175">
        <v>0</v>
      </c>
      <c r="J400" s="177">
        <v>11423</v>
      </c>
    </row>
    <row r="401" spans="1:10" x14ac:dyDescent="0.2">
      <c r="A401" s="289"/>
      <c r="B401" s="284"/>
      <c r="C401" s="284"/>
      <c r="D401" s="183" t="s">
        <v>112</v>
      </c>
      <c r="E401" s="175">
        <v>3</v>
      </c>
      <c r="F401" s="176">
        <v>7768</v>
      </c>
      <c r="G401" s="176">
        <v>23304</v>
      </c>
      <c r="H401" s="175">
        <v>0</v>
      </c>
      <c r="I401" s="175">
        <v>0</v>
      </c>
      <c r="J401" s="177">
        <v>23304</v>
      </c>
    </row>
    <row r="402" spans="1:10" x14ac:dyDescent="0.2">
      <c r="A402" s="289"/>
      <c r="B402" s="284"/>
      <c r="C402" s="284"/>
      <c r="D402" s="183" t="s">
        <v>124</v>
      </c>
      <c r="E402" s="175">
        <v>6</v>
      </c>
      <c r="F402" s="176">
        <v>5027</v>
      </c>
      <c r="G402" s="176">
        <v>30162</v>
      </c>
      <c r="H402" s="175">
        <v>0</v>
      </c>
      <c r="I402" s="175">
        <v>0</v>
      </c>
      <c r="J402" s="177">
        <v>30162</v>
      </c>
    </row>
    <row r="403" spans="1:10" x14ac:dyDescent="0.2">
      <c r="A403" s="289"/>
      <c r="B403" s="284"/>
      <c r="C403" s="284"/>
      <c r="D403" s="183" t="s">
        <v>122</v>
      </c>
      <c r="E403" s="175">
        <v>3</v>
      </c>
      <c r="F403" s="176">
        <v>2742</v>
      </c>
      <c r="G403" s="176">
        <v>8226</v>
      </c>
      <c r="H403" s="175">
        <v>0</v>
      </c>
      <c r="I403" s="175">
        <v>0</v>
      </c>
      <c r="J403" s="177">
        <v>8226</v>
      </c>
    </row>
    <row r="404" spans="1:10" x14ac:dyDescent="0.2">
      <c r="A404" s="289"/>
      <c r="B404" s="284"/>
      <c r="C404" s="284"/>
      <c r="D404" s="183" t="s">
        <v>127</v>
      </c>
      <c r="E404" s="175">
        <v>1</v>
      </c>
      <c r="F404" s="176">
        <v>1372</v>
      </c>
      <c r="G404" s="176">
        <v>1372</v>
      </c>
      <c r="H404" s="175">
        <v>0</v>
      </c>
      <c r="I404" s="175">
        <v>0</v>
      </c>
      <c r="J404" s="177">
        <v>1372</v>
      </c>
    </row>
    <row r="405" spans="1:10" x14ac:dyDescent="0.2">
      <c r="A405" s="289"/>
      <c r="B405" s="284"/>
      <c r="C405" s="284"/>
      <c r="D405" s="183" t="s">
        <v>99</v>
      </c>
      <c r="E405" s="175">
        <v>522</v>
      </c>
      <c r="F405" s="176">
        <v>33520</v>
      </c>
      <c r="G405" s="176">
        <v>17497339</v>
      </c>
      <c r="H405" s="175">
        <v>0</v>
      </c>
      <c r="I405" s="175">
        <v>0</v>
      </c>
      <c r="J405" s="177">
        <v>17497339</v>
      </c>
    </row>
    <row r="406" spans="1:10" x14ac:dyDescent="0.2">
      <c r="A406" s="289"/>
      <c r="B406" s="284"/>
      <c r="C406" s="284"/>
      <c r="D406" s="183" t="s">
        <v>101</v>
      </c>
      <c r="E406" s="175">
        <v>19</v>
      </c>
      <c r="F406" s="176">
        <v>4050</v>
      </c>
      <c r="G406" s="176">
        <v>76955</v>
      </c>
      <c r="H406" s="175">
        <v>0</v>
      </c>
      <c r="I406" s="175">
        <v>0</v>
      </c>
      <c r="J406" s="177">
        <v>76955</v>
      </c>
    </row>
    <row r="407" spans="1:10" x14ac:dyDescent="0.2">
      <c r="A407" s="289"/>
      <c r="B407" s="284"/>
      <c r="C407" s="285"/>
      <c r="D407" s="183" t="s">
        <v>233</v>
      </c>
      <c r="E407" s="175">
        <v>269</v>
      </c>
      <c r="F407" s="176">
        <v>5807</v>
      </c>
      <c r="G407" s="176">
        <v>1562019</v>
      </c>
      <c r="H407" s="175">
        <v>0</v>
      </c>
      <c r="I407" s="175">
        <v>0</v>
      </c>
      <c r="J407" s="177">
        <v>1562019</v>
      </c>
    </row>
    <row r="408" spans="1:10" x14ac:dyDescent="0.2">
      <c r="A408" s="289"/>
      <c r="B408" s="284"/>
      <c r="C408" s="283" t="s">
        <v>87</v>
      </c>
      <c r="D408" s="183" t="s">
        <v>102</v>
      </c>
      <c r="E408" s="175">
        <v>57</v>
      </c>
      <c r="F408" s="176">
        <v>7134</v>
      </c>
      <c r="G408" s="176">
        <v>406655</v>
      </c>
      <c r="H408" s="176">
        <v>1483</v>
      </c>
      <c r="I408" s="176">
        <v>84536</v>
      </c>
      <c r="J408" s="177">
        <v>322119</v>
      </c>
    </row>
    <row r="409" spans="1:10" x14ac:dyDescent="0.2">
      <c r="A409" s="289"/>
      <c r="B409" s="284"/>
      <c r="C409" s="284"/>
      <c r="D409" s="183" t="s">
        <v>108</v>
      </c>
      <c r="E409" s="175">
        <v>2</v>
      </c>
      <c r="F409" s="176">
        <v>19760</v>
      </c>
      <c r="G409" s="176">
        <v>39521</v>
      </c>
      <c r="H409" s="176">
        <v>1483</v>
      </c>
      <c r="I409" s="176">
        <v>2966</v>
      </c>
      <c r="J409" s="177">
        <v>36555</v>
      </c>
    </row>
    <row r="410" spans="1:10" x14ac:dyDescent="0.2">
      <c r="A410" s="289"/>
      <c r="B410" s="284"/>
      <c r="C410" s="284"/>
      <c r="D410" s="183" t="s">
        <v>118</v>
      </c>
      <c r="E410" s="175">
        <v>2</v>
      </c>
      <c r="F410" s="176">
        <v>4225</v>
      </c>
      <c r="G410" s="176">
        <v>8450</v>
      </c>
      <c r="H410" s="176">
        <v>1483</v>
      </c>
      <c r="I410" s="176">
        <v>2966</v>
      </c>
      <c r="J410" s="177">
        <v>5484</v>
      </c>
    </row>
    <row r="411" spans="1:10" x14ac:dyDescent="0.2">
      <c r="A411" s="289"/>
      <c r="B411" s="284"/>
      <c r="C411" s="284"/>
      <c r="D411" s="183" t="s">
        <v>105</v>
      </c>
      <c r="E411" s="175">
        <v>37</v>
      </c>
      <c r="F411" s="176">
        <v>35003</v>
      </c>
      <c r="G411" s="176">
        <v>1295107</v>
      </c>
      <c r="H411" s="176">
        <v>1483</v>
      </c>
      <c r="I411" s="176">
        <v>54874</v>
      </c>
      <c r="J411" s="177">
        <v>1240233</v>
      </c>
    </row>
    <row r="412" spans="1:10" x14ac:dyDescent="0.2">
      <c r="A412" s="289"/>
      <c r="B412" s="284"/>
      <c r="C412" s="284"/>
      <c r="D412" s="183" t="s">
        <v>107</v>
      </c>
      <c r="E412" s="175">
        <v>66</v>
      </c>
      <c r="F412" s="176">
        <v>5533</v>
      </c>
      <c r="G412" s="176">
        <v>365200</v>
      </c>
      <c r="H412" s="176">
        <v>1483</v>
      </c>
      <c r="I412" s="176">
        <v>97884</v>
      </c>
      <c r="J412" s="177">
        <v>267316</v>
      </c>
    </row>
    <row r="413" spans="1:10" x14ac:dyDescent="0.2">
      <c r="A413" s="289"/>
      <c r="B413" s="284"/>
      <c r="C413" s="285"/>
      <c r="D413" s="183" t="s">
        <v>235</v>
      </c>
      <c r="E413" s="175">
        <v>5</v>
      </c>
      <c r="F413" s="176">
        <v>7290</v>
      </c>
      <c r="G413" s="176">
        <v>36449</v>
      </c>
      <c r="H413" s="176">
        <v>1483</v>
      </c>
      <c r="I413" s="176">
        <v>7415</v>
      </c>
      <c r="J413" s="177">
        <v>29034</v>
      </c>
    </row>
    <row r="414" spans="1:10" x14ac:dyDescent="0.2">
      <c r="A414" s="289"/>
      <c r="B414" s="284"/>
      <c r="C414" s="283" t="s">
        <v>91</v>
      </c>
      <c r="D414" s="183" t="s">
        <v>102</v>
      </c>
      <c r="E414" s="175">
        <v>15</v>
      </c>
      <c r="F414" s="176">
        <v>6737</v>
      </c>
      <c r="G414" s="176">
        <v>101055</v>
      </c>
      <c r="H414" s="176">
        <v>1253</v>
      </c>
      <c r="I414" s="176">
        <v>18797</v>
      </c>
      <c r="J414" s="177">
        <v>82258</v>
      </c>
    </row>
    <row r="415" spans="1:10" x14ac:dyDescent="0.2">
      <c r="A415" s="289"/>
      <c r="B415" s="284"/>
      <c r="C415" s="284"/>
      <c r="D415" s="183" t="s">
        <v>126</v>
      </c>
      <c r="E415" s="175">
        <v>21</v>
      </c>
      <c r="F415" s="176">
        <v>99036</v>
      </c>
      <c r="G415" s="176">
        <v>2079751</v>
      </c>
      <c r="H415" s="176">
        <v>1253</v>
      </c>
      <c r="I415" s="176">
        <v>26316</v>
      </c>
      <c r="J415" s="177">
        <v>2053435</v>
      </c>
    </row>
    <row r="416" spans="1:10" x14ac:dyDescent="0.2">
      <c r="A416" s="289"/>
      <c r="B416" s="284"/>
      <c r="C416" s="284"/>
      <c r="D416" s="183" t="s">
        <v>108</v>
      </c>
      <c r="E416" s="175">
        <v>46</v>
      </c>
      <c r="F416" s="176">
        <v>19403</v>
      </c>
      <c r="G416" s="176">
        <v>892543</v>
      </c>
      <c r="H416" s="176">
        <v>1253</v>
      </c>
      <c r="I416" s="176">
        <v>57644</v>
      </c>
      <c r="J416" s="177">
        <v>834899</v>
      </c>
    </row>
    <row r="417" spans="1:10" x14ac:dyDescent="0.2">
      <c r="A417" s="289"/>
      <c r="B417" s="284"/>
      <c r="C417" s="284"/>
      <c r="D417" s="183" t="s">
        <v>109</v>
      </c>
      <c r="E417" s="175">
        <v>4</v>
      </c>
      <c r="F417" s="176">
        <v>12258</v>
      </c>
      <c r="G417" s="176">
        <v>49032</v>
      </c>
      <c r="H417" s="176">
        <v>1253</v>
      </c>
      <c r="I417" s="176">
        <v>5013</v>
      </c>
      <c r="J417" s="177">
        <v>44019</v>
      </c>
    </row>
    <row r="418" spans="1:10" x14ac:dyDescent="0.2">
      <c r="A418" s="289"/>
      <c r="B418" s="284"/>
      <c r="C418" s="284"/>
      <c r="D418" s="183" t="s">
        <v>103</v>
      </c>
      <c r="E418" s="175">
        <v>1</v>
      </c>
      <c r="F418" s="176">
        <v>8603</v>
      </c>
      <c r="G418" s="176">
        <v>8603</v>
      </c>
      <c r="H418" s="176">
        <v>1253</v>
      </c>
      <c r="I418" s="176">
        <v>1253</v>
      </c>
      <c r="J418" s="177">
        <v>7350</v>
      </c>
    </row>
    <row r="419" spans="1:10" x14ac:dyDescent="0.2">
      <c r="A419" s="289"/>
      <c r="B419" s="284"/>
      <c r="C419" s="284"/>
      <c r="D419" s="183" t="s">
        <v>104</v>
      </c>
      <c r="E419" s="175">
        <v>28</v>
      </c>
      <c r="F419" s="176">
        <v>6280</v>
      </c>
      <c r="G419" s="176">
        <v>175845</v>
      </c>
      <c r="H419" s="176">
        <v>1253</v>
      </c>
      <c r="I419" s="176">
        <v>35088</v>
      </c>
      <c r="J419" s="177">
        <v>140757</v>
      </c>
    </row>
    <row r="420" spans="1:10" x14ac:dyDescent="0.2">
      <c r="A420" s="289"/>
      <c r="B420" s="284"/>
      <c r="C420" s="284"/>
      <c r="D420" s="183" t="s">
        <v>110</v>
      </c>
      <c r="E420" s="175">
        <v>8</v>
      </c>
      <c r="F420" s="176">
        <v>2625</v>
      </c>
      <c r="G420" s="176">
        <v>21001</v>
      </c>
      <c r="H420" s="176">
        <v>1253</v>
      </c>
      <c r="I420" s="176">
        <v>10025</v>
      </c>
      <c r="J420" s="177">
        <v>10976</v>
      </c>
    </row>
    <row r="421" spans="1:10" x14ac:dyDescent="0.2">
      <c r="A421" s="289"/>
      <c r="B421" s="284"/>
      <c r="C421" s="284"/>
      <c r="D421" s="183" t="s">
        <v>105</v>
      </c>
      <c r="E421" s="175">
        <v>22</v>
      </c>
      <c r="F421" s="176">
        <v>34697</v>
      </c>
      <c r="G421" s="176">
        <v>763331</v>
      </c>
      <c r="H421" s="176">
        <v>1253</v>
      </c>
      <c r="I421" s="176">
        <v>27569</v>
      </c>
      <c r="J421" s="177">
        <v>735762</v>
      </c>
    </row>
    <row r="422" spans="1:10" x14ac:dyDescent="0.2">
      <c r="A422" s="289"/>
      <c r="B422" s="284"/>
      <c r="C422" s="284"/>
      <c r="D422" s="183" t="s">
        <v>107</v>
      </c>
      <c r="E422" s="175">
        <v>31</v>
      </c>
      <c r="F422" s="176">
        <v>5182</v>
      </c>
      <c r="G422" s="176">
        <v>160640</v>
      </c>
      <c r="H422" s="176">
        <v>1253</v>
      </c>
      <c r="I422" s="176">
        <v>38847</v>
      </c>
      <c r="J422" s="177">
        <v>121792</v>
      </c>
    </row>
    <row r="423" spans="1:10" x14ac:dyDescent="0.2">
      <c r="A423" s="289"/>
      <c r="B423" s="284"/>
      <c r="C423" s="285"/>
      <c r="D423" s="183" t="s">
        <v>235</v>
      </c>
      <c r="E423" s="175">
        <v>72</v>
      </c>
      <c r="F423" s="176">
        <v>6973</v>
      </c>
      <c r="G423" s="176">
        <v>502038</v>
      </c>
      <c r="H423" s="176">
        <v>1253</v>
      </c>
      <c r="I423" s="176">
        <v>90226</v>
      </c>
      <c r="J423" s="177">
        <v>411812</v>
      </c>
    </row>
    <row r="424" spans="1:10" x14ac:dyDescent="0.2">
      <c r="A424" s="289"/>
      <c r="B424" s="284"/>
      <c r="C424" s="283" t="s">
        <v>92</v>
      </c>
      <c r="D424" s="183" t="s">
        <v>102</v>
      </c>
      <c r="E424" s="176">
        <v>1781</v>
      </c>
      <c r="F424" s="176">
        <v>6486</v>
      </c>
      <c r="G424" s="176">
        <v>11551549</v>
      </c>
      <c r="H424" s="175">
        <v>835</v>
      </c>
      <c r="I424" s="176">
        <v>1486748</v>
      </c>
      <c r="J424" s="177">
        <v>10064801</v>
      </c>
    </row>
    <row r="425" spans="1:10" x14ac:dyDescent="0.2">
      <c r="A425" s="289"/>
      <c r="B425" s="284"/>
      <c r="C425" s="284"/>
      <c r="D425" s="183" t="s">
        <v>126</v>
      </c>
      <c r="E425" s="175">
        <v>38</v>
      </c>
      <c r="F425" s="176">
        <v>98617</v>
      </c>
      <c r="G425" s="176">
        <v>3747461</v>
      </c>
      <c r="H425" s="175">
        <v>835</v>
      </c>
      <c r="I425" s="176">
        <v>31722</v>
      </c>
      <c r="J425" s="177">
        <v>3715739</v>
      </c>
    </row>
    <row r="426" spans="1:10" x14ac:dyDescent="0.2">
      <c r="A426" s="289"/>
      <c r="B426" s="284"/>
      <c r="C426" s="284"/>
      <c r="D426" s="183" t="s">
        <v>168</v>
      </c>
      <c r="E426" s="175">
        <v>1</v>
      </c>
      <c r="F426" s="176">
        <v>52011</v>
      </c>
      <c r="G426" s="176">
        <v>52011</v>
      </c>
      <c r="H426" s="175">
        <v>835</v>
      </c>
      <c r="I426" s="175">
        <v>835</v>
      </c>
      <c r="J426" s="177">
        <v>51176</v>
      </c>
    </row>
    <row r="427" spans="1:10" x14ac:dyDescent="0.2">
      <c r="A427" s="289"/>
      <c r="B427" s="284"/>
      <c r="C427" s="284"/>
      <c r="D427" s="183" t="s">
        <v>114</v>
      </c>
      <c r="E427" s="175">
        <v>601</v>
      </c>
      <c r="F427" s="176">
        <v>31449</v>
      </c>
      <c r="G427" s="176">
        <v>18901014</v>
      </c>
      <c r="H427" s="175">
        <v>835</v>
      </c>
      <c r="I427" s="176">
        <v>501704</v>
      </c>
      <c r="J427" s="177">
        <v>18399310</v>
      </c>
    </row>
    <row r="428" spans="1:10" x14ac:dyDescent="0.2">
      <c r="A428" s="289"/>
      <c r="B428" s="284"/>
      <c r="C428" s="284"/>
      <c r="D428" s="183" t="s">
        <v>108</v>
      </c>
      <c r="E428" s="176">
        <v>2764</v>
      </c>
      <c r="F428" s="176">
        <v>19112</v>
      </c>
      <c r="G428" s="176">
        <v>52825782</v>
      </c>
      <c r="H428" s="175">
        <v>835</v>
      </c>
      <c r="I428" s="176">
        <v>2307339</v>
      </c>
      <c r="J428" s="177">
        <v>50518443</v>
      </c>
    </row>
    <row r="429" spans="1:10" x14ac:dyDescent="0.2">
      <c r="A429" s="289"/>
      <c r="B429" s="284"/>
      <c r="C429" s="284"/>
      <c r="D429" s="183" t="s">
        <v>109</v>
      </c>
      <c r="E429" s="176">
        <v>2225</v>
      </c>
      <c r="F429" s="176">
        <v>12258</v>
      </c>
      <c r="G429" s="176">
        <v>27273986</v>
      </c>
      <c r="H429" s="175">
        <v>835</v>
      </c>
      <c r="I429" s="176">
        <v>1857391</v>
      </c>
      <c r="J429" s="177">
        <v>25416594</v>
      </c>
    </row>
    <row r="430" spans="1:10" x14ac:dyDescent="0.2">
      <c r="A430" s="289"/>
      <c r="B430" s="284"/>
      <c r="C430" s="284"/>
      <c r="D430" s="183" t="s">
        <v>103</v>
      </c>
      <c r="E430" s="176">
        <v>1037</v>
      </c>
      <c r="F430" s="176">
        <v>8603</v>
      </c>
      <c r="G430" s="176">
        <v>8921206</v>
      </c>
      <c r="H430" s="175">
        <v>835</v>
      </c>
      <c r="I430" s="176">
        <v>865670</v>
      </c>
      <c r="J430" s="177">
        <v>8055536</v>
      </c>
    </row>
    <row r="431" spans="1:10" x14ac:dyDescent="0.2">
      <c r="A431" s="289"/>
      <c r="B431" s="284"/>
      <c r="C431" s="284"/>
      <c r="D431" s="183" t="s">
        <v>104</v>
      </c>
      <c r="E431" s="175">
        <v>759</v>
      </c>
      <c r="F431" s="176">
        <v>5862</v>
      </c>
      <c r="G431" s="176">
        <v>4449133</v>
      </c>
      <c r="H431" s="175">
        <v>835</v>
      </c>
      <c r="I431" s="176">
        <v>633600</v>
      </c>
      <c r="J431" s="177">
        <v>3815533</v>
      </c>
    </row>
    <row r="432" spans="1:10" x14ac:dyDescent="0.2">
      <c r="A432" s="289"/>
      <c r="B432" s="284"/>
      <c r="C432" s="284"/>
      <c r="D432" s="183" t="s">
        <v>118</v>
      </c>
      <c r="E432" s="175">
        <v>412</v>
      </c>
      <c r="F432" s="176">
        <v>3577</v>
      </c>
      <c r="G432" s="176">
        <v>1473646</v>
      </c>
      <c r="H432" s="175">
        <v>835</v>
      </c>
      <c r="I432" s="176">
        <v>343930</v>
      </c>
      <c r="J432" s="177">
        <v>1129716</v>
      </c>
    </row>
    <row r="433" spans="1:10" x14ac:dyDescent="0.2">
      <c r="A433" s="289"/>
      <c r="B433" s="284"/>
      <c r="C433" s="284"/>
      <c r="D433" s="183" t="s">
        <v>110</v>
      </c>
      <c r="E433" s="175">
        <v>795</v>
      </c>
      <c r="F433" s="176">
        <v>2207</v>
      </c>
      <c r="G433" s="176">
        <v>1754377</v>
      </c>
      <c r="H433" s="175">
        <v>835</v>
      </c>
      <c r="I433" s="176">
        <v>663652</v>
      </c>
      <c r="J433" s="177">
        <v>1090725</v>
      </c>
    </row>
    <row r="434" spans="1:10" x14ac:dyDescent="0.2">
      <c r="A434" s="289"/>
      <c r="B434" s="284"/>
      <c r="C434" s="284"/>
      <c r="D434" s="183" t="s">
        <v>105</v>
      </c>
      <c r="E434" s="176">
        <v>4568</v>
      </c>
      <c r="F434" s="176">
        <v>34355</v>
      </c>
      <c r="G434" s="176">
        <v>156931764</v>
      </c>
      <c r="H434" s="175">
        <v>835</v>
      </c>
      <c r="I434" s="176">
        <v>3813287</v>
      </c>
      <c r="J434" s="177">
        <v>153118477</v>
      </c>
    </row>
    <row r="435" spans="1:10" x14ac:dyDescent="0.2">
      <c r="A435" s="289"/>
      <c r="B435" s="284"/>
      <c r="C435" s="284"/>
      <c r="D435" s="183" t="s">
        <v>234</v>
      </c>
      <c r="E435" s="175">
        <v>140</v>
      </c>
      <c r="F435" s="176">
        <v>25886</v>
      </c>
      <c r="G435" s="176">
        <v>3624039</v>
      </c>
      <c r="H435" s="175">
        <v>835</v>
      </c>
      <c r="I435" s="176">
        <v>116870</v>
      </c>
      <c r="J435" s="177">
        <v>3507169</v>
      </c>
    </row>
    <row r="436" spans="1:10" x14ac:dyDescent="0.2">
      <c r="A436" s="289"/>
      <c r="B436" s="284"/>
      <c r="C436" s="284"/>
      <c r="D436" s="183" t="s">
        <v>107</v>
      </c>
      <c r="E436" s="175">
        <v>774</v>
      </c>
      <c r="F436" s="176">
        <v>4885</v>
      </c>
      <c r="G436" s="176">
        <v>3781009</v>
      </c>
      <c r="H436" s="175">
        <v>835</v>
      </c>
      <c r="I436" s="176">
        <v>646122</v>
      </c>
      <c r="J436" s="177">
        <v>3134887</v>
      </c>
    </row>
    <row r="437" spans="1:10" x14ac:dyDescent="0.2">
      <c r="A437" s="290"/>
      <c r="B437" s="285"/>
      <c r="C437" s="285"/>
      <c r="D437" s="183" t="s">
        <v>235</v>
      </c>
      <c r="E437" s="176">
        <v>3952</v>
      </c>
      <c r="F437" s="176">
        <v>6642</v>
      </c>
      <c r="G437" s="176">
        <v>26247389</v>
      </c>
      <c r="H437" s="175">
        <v>835</v>
      </c>
      <c r="I437" s="176">
        <v>3299061</v>
      </c>
      <c r="J437" s="177">
        <v>22948329</v>
      </c>
    </row>
    <row r="438" spans="1:10" ht="15.75" customHeight="1" x14ac:dyDescent="0.2">
      <c r="A438" s="288" t="s">
        <v>42</v>
      </c>
      <c r="B438" s="291" t="s">
        <v>64</v>
      </c>
      <c r="C438" s="292"/>
      <c r="D438" s="293"/>
      <c r="E438" s="176">
        <v>12932</v>
      </c>
      <c r="F438" s="176"/>
      <c r="G438" s="176">
        <v>161843965</v>
      </c>
      <c r="H438" s="176"/>
      <c r="I438" s="176">
        <v>25185655</v>
      </c>
      <c r="J438" s="177">
        <v>136658310</v>
      </c>
    </row>
    <row r="439" spans="1:10" x14ac:dyDescent="0.2">
      <c r="A439" s="289"/>
      <c r="B439" s="183" t="s">
        <v>79</v>
      </c>
      <c r="C439" s="183" t="s">
        <v>80</v>
      </c>
      <c r="D439" s="183" t="s">
        <v>81</v>
      </c>
      <c r="E439" s="294">
        <v>80</v>
      </c>
      <c r="F439" s="281">
        <v>14471</v>
      </c>
      <c r="G439" s="281">
        <v>1157643</v>
      </c>
      <c r="H439" s="294">
        <v>0</v>
      </c>
      <c r="I439" s="294">
        <v>0</v>
      </c>
      <c r="J439" s="286">
        <v>1157643</v>
      </c>
    </row>
    <row r="440" spans="1:10" x14ac:dyDescent="0.2">
      <c r="A440" s="289"/>
      <c r="B440" s="283" t="s">
        <v>82</v>
      </c>
      <c r="C440" s="283" t="s">
        <v>83</v>
      </c>
      <c r="D440" s="183" t="s">
        <v>85</v>
      </c>
      <c r="E440" s="295"/>
      <c r="F440" s="282"/>
      <c r="G440" s="282"/>
      <c r="H440" s="295"/>
      <c r="I440" s="295"/>
      <c r="J440" s="287"/>
    </row>
    <row r="441" spans="1:10" x14ac:dyDescent="0.2">
      <c r="A441" s="289"/>
      <c r="B441" s="284"/>
      <c r="C441" s="284"/>
      <c r="D441" s="183" t="s">
        <v>86</v>
      </c>
      <c r="E441" s="176">
        <v>1078</v>
      </c>
      <c r="F441" s="176">
        <v>6948</v>
      </c>
      <c r="G441" s="176">
        <v>7489757</v>
      </c>
      <c r="H441" s="175">
        <v>0</v>
      </c>
      <c r="I441" s="175">
        <v>0</v>
      </c>
      <c r="J441" s="177">
        <v>7489757</v>
      </c>
    </row>
    <row r="442" spans="1:10" x14ac:dyDescent="0.2">
      <c r="A442" s="289"/>
      <c r="B442" s="284"/>
      <c r="C442" s="285"/>
      <c r="D442" s="183" t="s">
        <v>100</v>
      </c>
      <c r="E442" s="175">
        <v>37</v>
      </c>
      <c r="F442" s="176">
        <v>10437</v>
      </c>
      <c r="G442" s="176">
        <v>386158</v>
      </c>
      <c r="H442" s="175">
        <v>0</v>
      </c>
      <c r="I442" s="175">
        <v>0</v>
      </c>
      <c r="J442" s="177">
        <v>386158</v>
      </c>
    </row>
    <row r="443" spans="1:10" x14ac:dyDescent="0.2">
      <c r="A443" s="289"/>
      <c r="B443" s="284"/>
      <c r="C443" s="183" t="s">
        <v>87</v>
      </c>
      <c r="D443" s="183" t="s">
        <v>90</v>
      </c>
      <c r="E443" s="175">
        <v>105</v>
      </c>
      <c r="F443" s="176">
        <v>8431</v>
      </c>
      <c r="G443" s="176">
        <v>885246</v>
      </c>
      <c r="H443" s="176">
        <v>2592</v>
      </c>
      <c r="I443" s="176">
        <v>272188</v>
      </c>
      <c r="J443" s="177">
        <v>613058</v>
      </c>
    </row>
    <row r="444" spans="1:10" x14ac:dyDescent="0.2">
      <c r="A444" s="289"/>
      <c r="B444" s="284"/>
      <c r="C444" s="283" t="s">
        <v>92</v>
      </c>
      <c r="D444" s="183" t="s">
        <v>88</v>
      </c>
      <c r="E444" s="175">
        <v>52</v>
      </c>
      <c r="F444" s="176">
        <v>27913</v>
      </c>
      <c r="G444" s="176">
        <v>1451478</v>
      </c>
      <c r="H444" s="176">
        <v>1944</v>
      </c>
      <c r="I444" s="176">
        <v>101086</v>
      </c>
      <c r="J444" s="177">
        <v>1350392</v>
      </c>
    </row>
    <row r="445" spans="1:10" x14ac:dyDescent="0.2">
      <c r="A445" s="289"/>
      <c r="B445" s="284"/>
      <c r="C445" s="284"/>
      <c r="D445" s="183" t="s">
        <v>89</v>
      </c>
      <c r="E445" s="175">
        <v>592</v>
      </c>
      <c r="F445" s="176">
        <v>15305</v>
      </c>
      <c r="G445" s="176">
        <v>9060746</v>
      </c>
      <c r="H445" s="176">
        <v>1944</v>
      </c>
      <c r="I445" s="176">
        <v>1150825</v>
      </c>
      <c r="J445" s="177">
        <v>7909921</v>
      </c>
    </row>
    <row r="446" spans="1:10" x14ac:dyDescent="0.2">
      <c r="A446" s="289"/>
      <c r="B446" s="284"/>
      <c r="C446" s="284"/>
      <c r="D446" s="183" t="s">
        <v>94</v>
      </c>
      <c r="E446" s="175">
        <v>13</v>
      </c>
      <c r="F446" s="176">
        <v>21026</v>
      </c>
      <c r="G446" s="176">
        <v>273339</v>
      </c>
      <c r="H446" s="176">
        <v>1944</v>
      </c>
      <c r="I446" s="176">
        <v>25271</v>
      </c>
      <c r="J446" s="177">
        <v>248068</v>
      </c>
    </row>
    <row r="447" spans="1:10" x14ac:dyDescent="0.2">
      <c r="A447" s="289"/>
      <c r="B447" s="284"/>
      <c r="C447" s="284"/>
      <c r="D447" s="183" t="s">
        <v>90</v>
      </c>
      <c r="E447" s="176">
        <v>5326</v>
      </c>
      <c r="F447" s="176">
        <v>7783</v>
      </c>
      <c r="G447" s="176">
        <v>41450174</v>
      </c>
      <c r="H447" s="176">
        <v>1944</v>
      </c>
      <c r="I447" s="176">
        <v>10353538</v>
      </c>
      <c r="J447" s="177">
        <v>31096636</v>
      </c>
    </row>
    <row r="448" spans="1:10" x14ac:dyDescent="0.2">
      <c r="A448" s="289"/>
      <c r="B448" s="285"/>
      <c r="C448" s="285"/>
      <c r="D448" s="183" t="s">
        <v>106</v>
      </c>
      <c r="E448" s="175">
        <v>656</v>
      </c>
      <c r="F448" s="176">
        <v>11271</v>
      </c>
      <c r="G448" s="176">
        <v>7394102</v>
      </c>
      <c r="H448" s="176">
        <v>1944</v>
      </c>
      <c r="I448" s="176">
        <v>1275239</v>
      </c>
      <c r="J448" s="177">
        <v>6118864</v>
      </c>
    </row>
    <row r="449" spans="1:10" x14ac:dyDescent="0.2">
      <c r="A449" s="289"/>
      <c r="B449" s="283" t="s">
        <v>111</v>
      </c>
      <c r="C449" s="183" t="s">
        <v>87</v>
      </c>
      <c r="D449" s="183" t="s">
        <v>115</v>
      </c>
      <c r="E449" s="175">
        <v>64</v>
      </c>
      <c r="F449" s="176">
        <v>12182</v>
      </c>
      <c r="G449" s="176">
        <v>779620</v>
      </c>
      <c r="H449" s="176">
        <v>5388</v>
      </c>
      <c r="I449" s="176">
        <v>344817</v>
      </c>
      <c r="J449" s="177">
        <v>434803</v>
      </c>
    </row>
    <row r="450" spans="1:10" x14ac:dyDescent="0.2">
      <c r="A450" s="289"/>
      <c r="B450" s="284"/>
      <c r="C450" s="283" t="s">
        <v>92</v>
      </c>
      <c r="D450" s="183" t="s">
        <v>115</v>
      </c>
      <c r="E450" s="176">
        <v>1669</v>
      </c>
      <c r="F450" s="176">
        <v>12182</v>
      </c>
      <c r="G450" s="176">
        <v>20331039</v>
      </c>
      <c r="H450" s="176">
        <v>5388</v>
      </c>
      <c r="I450" s="176">
        <v>8992187</v>
      </c>
      <c r="J450" s="177">
        <v>11338852</v>
      </c>
    </row>
    <row r="451" spans="1:10" x14ac:dyDescent="0.2">
      <c r="A451" s="289"/>
      <c r="B451" s="285"/>
      <c r="C451" s="285"/>
      <c r="D451" s="183" t="s">
        <v>112</v>
      </c>
      <c r="E451" s="175">
        <v>8</v>
      </c>
      <c r="F451" s="176">
        <v>7768</v>
      </c>
      <c r="G451" s="176">
        <v>62145</v>
      </c>
      <c r="H451" s="175">
        <v>974</v>
      </c>
      <c r="I451" s="176">
        <v>7795</v>
      </c>
      <c r="J451" s="177">
        <v>54350</v>
      </c>
    </row>
    <row r="452" spans="1:10" x14ac:dyDescent="0.2">
      <c r="A452" s="289"/>
      <c r="B452" s="283" t="s">
        <v>98</v>
      </c>
      <c r="C452" s="283" t="s">
        <v>83</v>
      </c>
      <c r="D452" s="183" t="s">
        <v>123</v>
      </c>
      <c r="E452" s="175">
        <v>1</v>
      </c>
      <c r="F452" s="176">
        <v>30614</v>
      </c>
      <c r="G452" s="176">
        <v>30614</v>
      </c>
      <c r="H452" s="175">
        <v>0</v>
      </c>
      <c r="I452" s="175">
        <v>0</v>
      </c>
      <c r="J452" s="177">
        <v>30614</v>
      </c>
    </row>
    <row r="453" spans="1:10" x14ac:dyDescent="0.2">
      <c r="A453" s="289"/>
      <c r="B453" s="284"/>
      <c r="C453" s="284"/>
      <c r="D453" s="183" t="s">
        <v>113</v>
      </c>
      <c r="E453" s="175">
        <v>3</v>
      </c>
      <c r="F453" s="176">
        <v>18277</v>
      </c>
      <c r="G453" s="176">
        <v>54832</v>
      </c>
      <c r="H453" s="175">
        <v>0</v>
      </c>
      <c r="I453" s="175">
        <v>0</v>
      </c>
      <c r="J453" s="177">
        <v>54832</v>
      </c>
    </row>
    <row r="454" spans="1:10" x14ac:dyDescent="0.2">
      <c r="A454" s="289"/>
      <c r="B454" s="284"/>
      <c r="C454" s="284"/>
      <c r="D454" s="183" t="s">
        <v>127</v>
      </c>
      <c r="E454" s="175">
        <v>3</v>
      </c>
      <c r="F454" s="176">
        <v>1372</v>
      </c>
      <c r="G454" s="176">
        <v>4116</v>
      </c>
      <c r="H454" s="175">
        <v>0</v>
      </c>
      <c r="I454" s="175">
        <v>0</v>
      </c>
      <c r="J454" s="177">
        <v>4116</v>
      </c>
    </row>
    <row r="455" spans="1:10" x14ac:dyDescent="0.2">
      <c r="A455" s="289"/>
      <c r="B455" s="284"/>
      <c r="C455" s="284"/>
      <c r="D455" s="183" t="s">
        <v>99</v>
      </c>
      <c r="E455" s="175">
        <v>49</v>
      </c>
      <c r="F455" s="176">
        <v>33520</v>
      </c>
      <c r="G455" s="176">
        <v>1642471</v>
      </c>
      <c r="H455" s="175">
        <v>0</v>
      </c>
      <c r="I455" s="175">
        <v>0</v>
      </c>
      <c r="J455" s="177">
        <v>1642471</v>
      </c>
    </row>
    <row r="456" spans="1:10" x14ac:dyDescent="0.2">
      <c r="A456" s="289"/>
      <c r="B456" s="284"/>
      <c r="C456" s="284"/>
      <c r="D456" s="183" t="s">
        <v>101</v>
      </c>
      <c r="E456" s="175">
        <v>1</v>
      </c>
      <c r="F456" s="176">
        <v>4050</v>
      </c>
      <c r="G456" s="176">
        <v>4050</v>
      </c>
      <c r="H456" s="175">
        <v>0</v>
      </c>
      <c r="I456" s="175">
        <v>0</v>
      </c>
      <c r="J456" s="177">
        <v>4050</v>
      </c>
    </row>
    <row r="457" spans="1:10" x14ac:dyDescent="0.2">
      <c r="A457" s="289"/>
      <c r="B457" s="284"/>
      <c r="C457" s="285"/>
      <c r="D457" s="183" t="s">
        <v>233</v>
      </c>
      <c r="E457" s="175">
        <v>30</v>
      </c>
      <c r="F457" s="176">
        <v>5807</v>
      </c>
      <c r="G457" s="176">
        <v>174203</v>
      </c>
      <c r="H457" s="175">
        <v>0</v>
      </c>
      <c r="I457" s="175">
        <v>0</v>
      </c>
      <c r="J457" s="177">
        <v>174203</v>
      </c>
    </row>
    <row r="458" spans="1:10" x14ac:dyDescent="0.2">
      <c r="A458" s="289"/>
      <c r="B458" s="284"/>
      <c r="C458" s="283" t="s">
        <v>87</v>
      </c>
      <c r="D458" s="183" t="s">
        <v>102</v>
      </c>
      <c r="E458" s="175">
        <v>1</v>
      </c>
      <c r="F458" s="176">
        <v>7134</v>
      </c>
      <c r="G458" s="176">
        <v>7134</v>
      </c>
      <c r="H458" s="176">
        <v>1483</v>
      </c>
      <c r="I458" s="176">
        <v>1483</v>
      </c>
      <c r="J458" s="177">
        <v>5651</v>
      </c>
    </row>
    <row r="459" spans="1:10" x14ac:dyDescent="0.2">
      <c r="A459" s="289"/>
      <c r="B459" s="284"/>
      <c r="C459" s="284"/>
      <c r="D459" s="183" t="s">
        <v>108</v>
      </c>
      <c r="E459" s="175">
        <v>1</v>
      </c>
      <c r="F459" s="176">
        <v>19760</v>
      </c>
      <c r="G459" s="176">
        <v>19760</v>
      </c>
      <c r="H459" s="176">
        <v>1483</v>
      </c>
      <c r="I459" s="176">
        <v>1483</v>
      </c>
      <c r="J459" s="177">
        <v>18277</v>
      </c>
    </row>
    <row r="460" spans="1:10" x14ac:dyDescent="0.2">
      <c r="A460" s="289"/>
      <c r="B460" s="284"/>
      <c r="C460" s="284"/>
      <c r="D460" s="183" t="s">
        <v>110</v>
      </c>
      <c r="E460" s="175">
        <v>1</v>
      </c>
      <c r="F460" s="176">
        <v>2855</v>
      </c>
      <c r="G460" s="176">
        <v>2855</v>
      </c>
      <c r="H460" s="176">
        <v>1483</v>
      </c>
      <c r="I460" s="176">
        <v>1483</v>
      </c>
      <c r="J460" s="177">
        <v>1372</v>
      </c>
    </row>
    <row r="461" spans="1:10" x14ac:dyDescent="0.2">
      <c r="A461" s="289"/>
      <c r="B461" s="284"/>
      <c r="C461" s="284"/>
      <c r="D461" s="183" t="s">
        <v>105</v>
      </c>
      <c r="E461" s="175">
        <v>10</v>
      </c>
      <c r="F461" s="176">
        <v>35003</v>
      </c>
      <c r="G461" s="176">
        <v>350029</v>
      </c>
      <c r="H461" s="176">
        <v>1483</v>
      </c>
      <c r="I461" s="176">
        <v>14831</v>
      </c>
      <c r="J461" s="177">
        <v>335198</v>
      </c>
    </row>
    <row r="462" spans="1:10" x14ac:dyDescent="0.2">
      <c r="A462" s="289"/>
      <c r="B462" s="284"/>
      <c r="C462" s="284"/>
      <c r="D462" s="183" t="s">
        <v>107</v>
      </c>
      <c r="E462" s="175">
        <v>12</v>
      </c>
      <c r="F462" s="176">
        <v>5533</v>
      </c>
      <c r="G462" s="176">
        <v>66400</v>
      </c>
      <c r="H462" s="176">
        <v>1483</v>
      </c>
      <c r="I462" s="176">
        <v>17797</v>
      </c>
      <c r="J462" s="177">
        <v>48603</v>
      </c>
    </row>
    <row r="463" spans="1:10" x14ac:dyDescent="0.2">
      <c r="A463" s="289"/>
      <c r="B463" s="284"/>
      <c r="C463" s="285"/>
      <c r="D463" s="183" t="s">
        <v>235</v>
      </c>
      <c r="E463" s="175">
        <v>1</v>
      </c>
      <c r="F463" s="176">
        <v>7290</v>
      </c>
      <c r="G463" s="176">
        <v>7290</v>
      </c>
      <c r="H463" s="176">
        <v>1483</v>
      </c>
      <c r="I463" s="176">
        <v>1483</v>
      </c>
      <c r="J463" s="177">
        <v>5807</v>
      </c>
    </row>
    <row r="464" spans="1:10" x14ac:dyDescent="0.2">
      <c r="A464" s="289"/>
      <c r="B464" s="284"/>
      <c r="C464" s="183" t="s">
        <v>91</v>
      </c>
      <c r="D464" s="183" t="s">
        <v>107</v>
      </c>
      <c r="E464" s="175">
        <v>9</v>
      </c>
      <c r="F464" s="176">
        <v>5210</v>
      </c>
      <c r="G464" s="176">
        <v>46894</v>
      </c>
      <c r="H464" s="176">
        <v>1253</v>
      </c>
      <c r="I464" s="176">
        <v>11278</v>
      </c>
      <c r="J464" s="177">
        <v>35615</v>
      </c>
    </row>
    <row r="465" spans="1:10" x14ac:dyDescent="0.2">
      <c r="A465" s="289"/>
      <c r="B465" s="284"/>
      <c r="C465" s="283" t="s">
        <v>92</v>
      </c>
      <c r="D465" s="183" t="s">
        <v>102</v>
      </c>
      <c r="E465" s="175">
        <v>1</v>
      </c>
      <c r="F465" s="176">
        <v>6486</v>
      </c>
      <c r="G465" s="176">
        <v>6486</v>
      </c>
      <c r="H465" s="175">
        <v>835</v>
      </c>
      <c r="I465" s="175">
        <v>835</v>
      </c>
      <c r="J465" s="177">
        <v>5651</v>
      </c>
    </row>
    <row r="466" spans="1:10" x14ac:dyDescent="0.2">
      <c r="A466" s="289"/>
      <c r="B466" s="284"/>
      <c r="C466" s="284"/>
      <c r="D466" s="183" t="s">
        <v>114</v>
      </c>
      <c r="E466" s="175">
        <v>143</v>
      </c>
      <c r="F466" s="176">
        <v>31449</v>
      </c>
      <c r="G466" s="176">
        <v>4497246</v>
      </c>
      <c r="H466" s="175">
        <v>835</v>
      </c>
      <c r="I466" s="176">
        <v>119374</v>
      </c>
      <c r="J466" s="177">
        <v>4377872</v>
      </c>
    </row>
    <row r="467" spans="1:10" x14ac:dyDescent="0.2">
      <c r="A467" s="289"/>
      <c r="B467" s="284"/>
      <c r="C467" s="284"/>
      <c r="D467" s="183" t="s">
        <v>108</v>
      </c>
      <c r="E467" s="175">
        <v>597</v>
      </c>
      <c r="F467" s="176">
        <v>19112</v>
      </c>
      <c r="G467" s="176">
        <v>11409910</v>
      </c>
      <c r="H467" s="175">
        <v>835</v>
      </c>
      <c r="I467" s="176">
        <v>498365</v>
      </c>
      <c r="J467" s="177">
        <v>10911545</v>
      </c>
    </row>
    <row r="468" spans="1:10" x14ac:dyDescent="0.2">
      <c r="A468" s="289"/>
      <c r="B468" s="284"/>
      <c r="C468" s="284"/>
      <c r="D468" s="183" t="s">
        <v>109</v>
      </c>
      <c r="E468" s="175">
        <v>152</v>
      </c>
      <c r="F468" s="176">
        <v>12258</v>
      </c>
      <c r="G468" s="176">
        <v>1863212</v>
      </c>
      <c r="H468" s="175">
        <v>835</v>
      </c>
      <c r="I468" s="176">
        <v>126887</v>
      </c>
      <c r="J468" s="177">
        <v>1736325</v>
      </c>
    </row>
    <row r="469" spans="1:10" x14ac:dyDescent="0.2">
      <c r="A469" s="289"/>
      <c r="B469" s="284"/>
      <c r="C469" s="284"/>
      <c r="D469" s="183" t="s">
        <v>103</v>
      </c>
      <c r="E469" s="175">
        <v>151</v>
      </c>
      <c r="F469" s="176">
        <v>8603</v>
      </c>
      <c r="G469" s="176">
        <v>1299038</v>
      </c>
      <c r="H469" s="175">
        <v>835</v>
      </c>
      <c r="I469" s="176">
        <v>126052</v>
      </c>
      <c r="J469" s="177">
        <v>1172986</v>
      </c>
    </row>
    <row r="470" spans="1:10" x14ac:dyDescent="0.2">
      <c r="A470" s="289"/>
      <c r="B470" s="284"/>
      <c r="C470" s="284"/>
      <c r="D470" s="183" t="s">
        <v>104</v>
      </c>
      <c r="E470" s="175">
        <v>86</v>
      </c>
      <c r="F470" s="176">
        <v>5862</v>
      </c>
      <c r="G470" s="176">
        <v>504118</v>
      </c>
      <c r="H470" s="175">
        <v>835</v>
      </c>
      <c r="I470" s="176">
        <v>71791</v>
      </c>
      <c r="J470" s="177">
        <v>432327</v>
      </c>
    </row>
    <row r="471" spans="1:10" x14ac:dyDescent="0.2">
      <c r="A471" s="289"/>
      <c r="B471" s="284"/>
      <c r="C471" s="284"/>
      <c r="D471" s="183" t="s">
        <v>118</v>
      </c>
      <c r="E471" s="175">
        <v>40</v>
      </c>
      <c r="F471" s="176">
        <v>3577</v>
      </c>
      <c r="G471" s="176">
        <v>143072</v>
      </c>
      <c r="H471" s="175">
        <v>835</v>
      </c>
      <c r="I471" s="176">
        <v>33391</v>
      </c>
      <c r="J471" s="177">
        <v>109681</v>
      </c>
    </row>
    <row r="472" spans="1:10" x14ac:dyDescent="0.2">
      <c r="A472" s="289"/>
      <c r="B472" s="284"/>
      <c r="C472" s="284"/>
      <c r="D472" s="183" t="s">
        <v>110</v>
      </c>
      <c r="E472" s="175">
        <v>272</v>
      </c>
      <c r="F472" s="176">
        <v>2207</v>
      </c>
      <c r="G472" s="176">
        <v>600240</v>
      </c>
      <c r="H472" s="175">
        <v>835</v>
      </c>
      <c r="I472" s="176">
        <v>227061</v>
      </c>
      <c r="J472" s="177">
        <v>373179</v>
      </c>
    </row>
    <row r="473" spans="1:10" x14ac:dyDescent="0.2">
      <c r="A473" s="289"/>
      <c r="B473" s="284"/>
      <c r="C473" s="284"/>
      <c r="D473" s="183" t="s">
        <v>105</v>
      </c>
      <c r="E473" s="176">
        <v>1358</v>
      </c>
      <c r="F473" s="176">
        <v>34355</v>
      </c>
      <c r="G473" s="176">
        <v>46653532</v>
      </c>
      <c r="H473" s="175">
        <v>835</v>
      </c>
      <c r="I473" s="176">
        <v>1133635</v>
      </c>
      <c r="J473" s="177">
        <v>45519898</v>
      </c>
    </row>
    <row r="474" spans="1:10" x14ac:dyDescent="0.2">
      <c r="A474" s="289"/>
      <c r="B474" s="284"/>
      <c r="C474" s="284"/>
      <c r="D474" s="183" t="s">
        <v>107</v>
      </c>
      <c r="E474" s="175">
        <v>260</v>
      </c>
      <c r="F474" s="176">
        <v>4885</v>
      </c>
      <c r="G474" s="176">
        <v>1270106</v>
      </c>
      <c r="H474" s="175">
        <v>835</v>
      </c>
      <c r="I474" s="176">
        <v>217043</v>
      </c>
      <c r="J474" s="177">
        <v>1053063</v>
      </c>
    </row>
    <row r="475" spans="1:10" x14ac:dyDescent="0.2">
      <c r="A475" s="290"/>
      <c r="B475" s="285"/>
      <c r="C475" s="285"/>
      <c r="D475" s="183" t="s">
        <v>235</v>
      </c>
      <c r="E475" s="175">
        <v>70</v>
      </c>
      <c r="F475" s="176">
        <v>6642</v>
      </c>
      <c r="G475" s="176">
        <v>464908</v>
      </c>
      <c r="H475" s="175">
        <v>835</v>
      </c>
      <c r="I475" s="176">
        <v>58435</v>
      </c>
      <c r="J475" s="177">
        <v>406473</v>
      </c>
    </row>
    <row r="476" spans="1:10" ht="15.75" customHeight="1" x14ac:dyDescent="0.2">
      <c r="A476" s="288" t="s">
        <v>10</v>
      </c>
      <c r="B476" s="291" t="s">
        <v>64</v>
      </c>
      <c r="C476" s="292"/>
      <c r="D476" s="293"/>
      <c r="E476" s="176">
        <v>12685</v>
      </c>
      <c r="F476" s="176"/>
      <c r="G476" s="176">
        <v>170529234</v>
      </c>
      <c r="H476" s="176"/>
      <c r="I476" s="176">
        <v>19019036</v>
      </c>
      <c r="J476" s="177">
        <v>151510198</v>
      </c>
    </row>
    <row r="477" spans="1:10" x14ac:dyDescent="0.2">
      <c r="A477" s="289"/>
      <c r="B477" s="183" t="s">
        <v>79</v>
      </c>
      <c r="C477" s="183" t="s">
        <v>80</v>
      </c>
      <c r="D477" s="183" t="s">
        <v>81</v>
      </c>
      <c r="E477" s="294">
        <v>5</v>
      </c>
      <c r="F477" s="281">
        <v>27078</v>
      </c>
      <c r="G477" s="281">
        <v>135391</v>
      </c>
      <c r="H477" s="294">
        <v>0</v>
      </c>
      <c r="I477" s="294">
        <v>0</v>
      </c>
      <c r="J477" s="286">
        <v>135391</v>
      </c>
    </row>
    <row r="478" spans="1:10" x14ac:dyDescent="0.2">
      <c r="A478" s="289"/>
      <c r="B478" s="283" t="s">
        <v>82</v>
      </c>
      <c r="C478" s="283" t="s">
        <v>83</v>
      </c>
      <c r="D478" s="183" t="s">
        <v>119</v>
      </c>
      <c r="E478" s="295"/>
      <c r="F478" s="282"/>
      <c r="G478" s="282"/>
      <c r="H478" s="295"/>
      <c r="I478" s="295"/>
      <c r="J478" s="287"/>
    </row>
    <row r="479" spans="1:10" x14ac:dyDescent="0.2">
      <c r="A479" s="289"/>
      <c r="B479" s="284"/>
      <c r="C479" s="284"/>
      <c r="D479" s="183" t="s">
        <v>85</v>
      </c>
      <c r="E479" s="175">
        <v>6</v>
      </c>
      <c r="F479" s="176">
        <v>14471</v>
      </c>
      <c r="G479" s="176">
        <v>86823</v>
      </c>
      <c r="H479" s="175">
        <v>0</v>
      </c>
      <c r="I479" s="175">
        <v>0</v>
      </c>
      <c r="J479" s="177">
        <v>86823</v>
      </c>
    </row>
    <row r="480" spans="1:10" x14ac:dyDescent="0.2">
      <c r="A480" s="289"/>
      <c r="B480" s="284"/>
      <c r="C480" s="284"/>
      <c r="D480" s="183" t="s">
        <v>120</v>
      </c>
      <c r="E480" s="175">
        <v>2</v>
      </c>
      <c r="F480" s="176">
        <v>20191</v>
      </c>
      <c r="G480" s="176">
        <v>40383</v>
      </c>
      <c r="H480" s="175">
        <v>0</v>
      </c>
      <c r="I480" s="175">
        <v>0</v>
      </c>
      <c r="J480" s="177">
        <v>40383</v>
      </c>
    </row>
    <row r="481" spans="1:10" x14ac:dyDescent="0.2">
      <c r="A481" s="289"/>
      <c r="B481" s="284"/>
      <c r="C481" s="284"/>
      <c r="D481" s="183" t="s">
        <v>86</v>
      </c>
      <c r="E481" s="175">
        <v>597</v>
      </c>
      <c r="F481" s="176">
        <v>6948</v>
      </c>
      <c r="G481" s="176">
        <v>4147852</v>
      </c>
      <c r="H481" s="175">
        <v>0</v>
      </c>
      <c r="I481" s="175">
        <v>0</v>
      </c>
      <c r="J481" s="177">
        <v>4147852</v>
      </c>
    </row>
    <row r="482" spans="1:10" x14ac:dyDescent="0.2">
      <c r="A482" s="289"/>
      <c r="B482" s="284"/>
      <c r="C482" s="285"/>
      <c r="D482" s="183" t="s">
        <v>100</v>
      </c>
      <c r="E482" s="175">
        <v>14</v>
      </c>
      <c r="F482" s="176">
        <v>10437</v>
      </c>
      <c r="G482" s="176">
        <v>146114</v>
      </c>
      <c r="H482" s="175">
        <v>0</v>
      </c>
      <c r="I482" s="175">
        <v>0</v>
      </c>
      <c r="J482" s="177">
        <v>146114</v>
      </c>
    </row>
    <row r="483" spans="1:10" x14ac:dyDescent="0.2">
      <c r="A483" s="289"/>
      <c r="B483" s="284"/>
      <c r="C483" s="283" t="s">
        <v>87</v>
      </c>
      <c r="D483" s="183" t="s">
        <v>88</v>
      </c>
      <c r="E483" s="175">
        <v>1</v>
      </c>
      <c r="F483" s="176">
        <v>28561</v>
      </c>
      <c r="G483" s="176">
        <v>28561</v>
      </c>
      <c r="H483" s="176">
        <v>2592</v>
      </c>
      <c r="I483" s="176">
        <v>2592</v>
      </c>
      <c r="J483" s="177">
        <v>25969</v>
      </c>
    </row>
    <row r="484" spans="1:10" x14ac:dyDescent="0.2">
      <c r="A484" s="289"/>
      <c r="B484" s="284"/>
      <c r="C484" s="284"/>
      <c r="D484" s="183" t="s">
        <v>94</v>
      </c>
      <c r="E484" s="175">
        <v>3</v>
      </c>
      <c r="F484" s="176">
        <v>21674</v>
      </c>
      <c r="G484" s="176">
        <v>65023</v>
      </c>
      <c r="H484" s="176">
        <v>2592</v>
      </c>
      <c r="I484" s="176">
        <v>7777</v>
      </c>
      <c r="J484" s="177">
        <v>57246</v>
      </c>
    </row>
    <row r="485" spans="1:10" x14ac:dyDescent="0.2">
      <c r="A485" s="289"/>
      <c r="B485" s="284"/>
      <c r="C485" s="284"/>
      <c r="D485" s="183" t="s">
        <v>90</v>
      </c>
      <c r="E485" s="175">
        <v>137</v>
      </c>
      <c r="F485" s="176">
        <v>8431</v>
      </c>
      <c r="G485" s="176">
        <v>1155036</v>
      </c>
      <c r="H485" s="176">
        <v>2592</v>
      </c>
      <c r="I485" s="176">
        <v>355141</v>
      </c>
      <c r="J485" s="177">
        <v>799895</v>
      </c>
    </row>
    <row r="486" spans="1:10" x14ac:dyDescent="0.2">
      <c r="A486" s="289"/>
      <c r="B486" s="284"/>
      <c r="C486" s="285"/>
      <c r="D486" s="183" t="s">
        <v>106</v>
      </c>
      <c r="E486" s="175">
        <v>12</v>
      </c>
      <c r="F486" s="176">
        <v>11920</v>
      </c>
      <c r="G486" s="176">
        <v>143038</v>
      </c>
      <c r="H486" s="176">
        <v>2592</v>
      </c>
      <c r="I486" s="176">
        <v>31107</v>
      </c>
      <c r="J486" s="177">
        <v>111930</v>
      </c>
    </row>
    <row r="487" spans="1:10" x14ac:dyDescent="0.2">
      <c r="A487" s="289"/>
      <c r="B487" s="284"/>
      <c r="C487" s="283" t="s">
        <v>92</v>
      </c>
      <c r="D487" s="183" t="s">
        <v>88</v>
      </c>
      <c r="E487" s="175">
        <v>644</v>
      </c>
      <c r="F487" s="176">
        <v>27913</v>
      </c>
      <c r="G487" s="176">
        <v>17976000</v>
      </c>
      <c r="H487" s="176">
        <v>1944</v>
      </c>
      <c r="I487" s="176">
        <v>1251911</v>
      </c>
      <c r="J487" s="177">
        <v>16724089</v>
      </c>
    </row>
    <row r="488" spans="1:10" x14ac:dyDescent="0.2">
      <c r="A488" s="289"/>
      <c r="B488" s="284"/>
      <c r="C488" s="284"/>
      <c r="D488" s="183" t="s">
        <v>89</v>
      </c>
      <c r="E488" s="175">
        <v>504</v>
      </c>
      <c r="F488" s="176">
        <v>15305</v>
      </c>
      <c r="G488" s="176">
        <v>7713878</v>
      </c>
      <c r="H488" s="176">
        <v>1944</v>
      </c>
      <c r="I488" s="176">
        <v>979757</v>
      </c>
      <c r="J488" s="177">
        <v>6734122</v>
      </c>
    </row>
    <row r="489" spans="1:10" x14ac:dyDescent="0.2">
      <c r="A489" s="289"/>
      <c r="B489" s="284"/>
      <c r="C489" s="284"/>
      <c r="D489" s="183" t="s">
        <v>94</v>
      </c>
      <c r="E489" s="175">
        <v>143</v>
      </c>
      <c r="F489" s="176">
        <v>21026</v>
      </c>
      <c r="G489" s="176">
        <v>3006730</v>
      </c>
      <c r="H489" s="176">
        <v>1944</v>
      </c>
      <c r="I489" s="176">
        <v>277986</v>
      </c>
      <c r="J489" s="177">
        <v>2728744</v>
      </c>
    </row>
    <row r="490" spans="1:10" x14ac:dyDescent="0.2">
      <c r="A490" s="289"/>
      <c r="B490" s="284"/>
      <c r="C490" s="284"/>
      <c r="D490" s="183" t="s">
        <v>90</v>
      </c>
      <c r="E490" s="176">
        <v>6133</v>
      </c>
      <c r="F490" s="176">
        <v>7783</v>
      </c>
      <c r="G490" s="176">
        <v>47730739</v>
      </c>
      <c r="H490" s="176">
        <v>1944</v>
      </c>
      <c r="I490" s="176">
        <v>11922315</v>
      </c>
      <c r="J490" s="177">
        <v>35808424</v>
      </c>
    </row>
    <row r="491" spans="1:10" x14ac:dyDescent="0.2">
      <c r="A491" s="289"/>
      <c r="B491" s="285"/>
      <c r="C491" s="285"/>
      <c r="D491" s="183" t="s">
        <v>106</v>
      </c>
      <c r="E491" s="175">
        <v>649</v>
      </c>
      <c r="F491" s="176">
        <v>11271</v>
      </c>
      <c r="G491" s="176">
        <v>7315202</v>
      </c>
      <c r="H491" s="176">
        <v>1944</v>
      </c>
      <c r="I491" s="176">
        <v>1261631</v>
      </c>
      <c r="J491" s="177">
        <v>6053571</v>
      </c>
    </row>
    <row r="492" spans="1:10" x14ac:dyDescent="0.2">
      <c r="A492" s="289"/>
      <c r="B492" s="283" t="s">
        <v>98</v>
      </c>
      <c r="C492" s="283" t="s">
        <v>83</v>
      </c>
      <c r="D492" s="183" t="s">
        <v>113</v>
      </c>
      <c r="E492" s="175">
        <v>274</v>
      </c>
      <c r="F492" s="176">
        <v>18277</v>
      </c>
      <c r="G492" s="176">
        <v>5007979</v>
      </c>
      <c r="H492" s="175">
        <v>0</v>
      </c>
      <c r="I492" s="175">
        <v>0</v>
      </c>
      <c r="J492" s="177">
        <v>5007979</v>
      </c>
    </row>
    <row r="493" spans="1:10" x14ac:dyDescent="0.2">
      <c r="A493" s="289"/>
      <c r="B493" s="284"/>
      <c r="C493" s="284"/>
      <c r="D493" s="183" t="s">
        <v>121</v>
      </c>
      <c r="E493" s="175">
        <v>1</v>
      </c>
      <c r="F493" s="176">
        <v>11423</v>
      </c>
      <c r="G493" s="176">
        <v>11423</v>
      </c>
      <c r="H493" s="175">
        <v>0</v>
      </c>
      <c r="I493" s="175">
        <v>0</v>
      </c>
      <c r="J493" s="177">
        <v>11423</v>
      </c>
    </row>
    <row r="494" spans="1:10" x14ac:dyDescent="0.2">
      <c r="A494" s="289"/>
      <c r="B494" s="284"/>
      <c r="C494" s="284"/>
      <c r="D494" s="183" t="s">
        <v>112</v>
      </c>
      <c r="E494" s="175">
        <v>1</v>
      </c>
      <c r="F494" s="176">
        <v>7768</v>
      </c>
      <c r="G494" s="176">
        <v>7768</v>
      </c>
      <c r="H494" s="175">
        <v>0</v>
      </c>
      <c r="I494" s="175">
        <v>0</v>
      </c>
      <c r="J494" s="177">
        <v>7768</v>
      </c>
    </row>
    <row r="495" spans="1:10" x14ac:dyDescent="0.2">
      <c r="A495" s="289"/>
      <c r="B495" s="284"/>
      <c r="C495" s="284"/>
      <c r="D495" s="183" t="s">
        <v>124</v>
      </c>
      <c r="E495" s="175">
        <v>1</v>
      </c>
      <c r="F495" s="176">
        <v>5027</v>
      </c>
      <c r="G495" s="176">
        <v>5027</v>
      </c>
      <c r="H495" s="175">
        <v>0</v>
      </c>
      <c r="I495" s="175">
        <v>0</v>
      </c>
      <c r="J495" s="177">
        <v>5027</v>
      </c>
    </row>
    <row r="496" spans="1:10" x14ac:dyDescent="0.2">
      <c r="A496" s="289"/>
      <c r="B496" s="284"/>
      <c r="C496" s="284"/>
      <c r="D496" s="183" t="s">
        <v>127</v>
      </c>
      <c r="E496" s="175">
        <v>2</v>
      </c>
      <c r="F496" s="176">
        <v>1372</v>
      </c>
      <c r="G496" s="176">
        <v>2744</v>
      </c>
      <c r="H496" s="175">
        <v>0</v>
      </c>
      <c r="I496" s="175">
        <v>0</v>
      </c>
      <c r="J496" s="177">
        <v>2744</v>
      </c>
    </row>
    <row r="497" spans="1:10" x14ac:dyDescent="0.2">
      <c r="A497" s="289"/>
      <c r="B497" s="284"/>
      <c r="C497" s="284"/>
      <c r="D497" s="183" t="s">
        <v>99</v>
      </c>
      <c r="E497" s="175">
        <v>26</v>
      </c>
      <c r="F497" s="176">
        <v>33520</v>
      </c>
      <c r="G497" s="176">
        <v>871515</v>
      </c>
      <c r="H497" s="175">
        <v>0</v>
      </c>
      <c r="I497" s="175">
        <v>0</v>
      </c>
      <c r="J497" s="177">
        <v>871515</v>
      </c>
    </row>
    <row r="498" spans="1:10" x14ac:dyDescent="0.2">
      <c r="A498" s="289"/>
      <c r="B498" s="284"/>
      <c r="C498" s="285"/>
      <c r="D498" s="183" t="s">
        <v>233</v>
      </c>
      <c r="E498" s="175">
        <v>36</v>
      </c>
      <c r="F498" s="176">
        <v>5807</v>
      </c>
      <c r="G498" s="176">
        <v>209043</v>
      </c>
      <c r="H498" s="175">
        <v>0</v>
      </c>
      <c r="I498" s="175">
        <v>0</v>
      </c>
      <c r="J498" s="177">
        <v>209043</v>
      </c>
    </row>
    <row r="499" spans="1:10" x14ac:dyDescent="0.2">
      <c r="A499" s="289"/>
      <c r="B499" s="284"/>
      <c r="C499" s="283" t="s">
        <v>87</v>
      </c>
      <c r="D499" s="183" t="s">
        <v>102</v>
      </c>
      <c r="E499" s="175">
        <v>1</v>
      </c>
      <c r="F499" s="176">
        <v>7134</v>
      </c>
      <c r="G499" s="176">
        <v>7134</v>
      </c>
      <c r="H499" s="176">
        <v>1483</v>
      </c>
      <c r="I499" s="176">
        <v>1483</v>
      </c>
      <c r="J499" s="177">
        <v>5651</v>
      </c>
    </row>
    <row r="500" spans="1:10" x14ac:dyDescent="0.2">
      <c r="A500" s="289"/>
      <c r="B500" s="284"/>
      <c r="C500" s="284"/>
      <c r="D500" s="183" t="s">
        <v>108</v>
      </c>
      <c r="E500" s="175">
        <v>4</v>
      </c>
      <c r="F500" s="176">
        <v>19760</v>
      </c>
      <c r="G500" s="176">
        <v>79042</v>
      </c>
      <c r="H500" s="176">
        <v>1483</v>
      </c>
      <c r="I500" s="176">
        <v>5932</v>
      </c>
      <c r="J500" s="177">
        <v>73109</v>
      </c>
    </row>
    <row r="501" spans="1:10" x14ac:dyDescent="0.2">
      <c r="A501" s="289"/>
      <c r="B501" s="284"/>
      <c r="C501" s="284"/>
      <c r="D501" s="183" t="s">
        <v>110</v>
      </c>
      <c r="E501" s="175">
        <v>1</v>
      </c>
      <c r="F501" s="176">
        <v>2855</v>
      </c>
      <c r="G501" s="176">
        <v>2855</v>
      </c>
      <c r="H501" s="176">
        <v>1483</v>
      </c>
      <c r="I501" s="176">
        <v>1483</v>
      </c>
      <c r="J501" s="177">
        <v>1372</v>
      </c>
    </row>
    <row r="502" spans="1:10" x14ac:dyDescent="0.2">
      <c r="A502" s="289"/>
      <c r="B502" s="284"/>
      <c r="C502" s="285"/>
      <c r="D502" s="183" t="s">
        <v>105</v>
      </c>
      <c r="E502" s="175">
        <v>12</v>
      </c>
      <c r="F502" s="176">
        <v>35003</v>
      </c>
      <c r="G502" s="176">
        <v>420035</v>
      </c>
      <c r="H502" s="176">
        <v>1483</v>
      </c>
      <c r="I502" s="176">
        <v>17797</v>
      </c>
      <c r="J502" s="177">
        <v>402238</v>
      </c>
    </row>
    <row r="503" spans="1:10" x14ac:dyDescent="0.2">
      <c r="A503" s="289"/>
      <c r="B503" s="284"/>
      <c r="C503" s="183" t="s">
        <v>91</v>
      </c>
      <c r="D503" s="183" t="s">
        <v>107</v>
      </c>
      <c r="E503" s="175">
        <v>1</v>
      </c>
      <c r="F503" s="176">
        <v>5303</v>
      </c>
      <c r="G503" s="176">
        <v>5303</v>
      </c>
      <c r="H503" s="176">
        <v>1253</v>
      </c>
      <c r="I503" s="176">
        <v>1253</v>
      </c>
      <c r="J503" s="177">
        <v>4050</v>
      </c>
    </row>
    <row r="504" spans="1:10" x14ac:dyDescent="0.2">
      <c r="A504" s="289"/>
      <c r="B504" s="284"/>
      <c r="C504" s="283" t="s">
        <v>92</v>
      </c>
      <c r="D504" s="183" t="s">
        <v>126</v>
      </c>
      <c r="E504" s="175">
        <v>4</v>
      </c>
      <c r="F504" s="176">
        <v>98617</v>
      </c>
      <c r="G504" s="176">
        <v>394470</v>
      </c>
      <c r="H504" s="175">
        <v>835</v>
      </c>
      <c r="I504" s="176">
        <v>3339</v>
      </c>
      <c r="J504" s="177">
        <v>391130</v>
      </c>
    </row>
    <row r="505" spans="1:10" x14ac:dyDescent="0.2">
      <c r="A505" s="289"/>
      <c r="B505" s="284"/>
      <c r="C505" s="284"/>
      <c r="D505" s="183" t="s">
        <v>114</v>
      </c>
      <c r="E505" s="175">
        <v>158</v>
      </c>
      <c r="F505" s="176">
        <v>31449</v>
      </c>
      <c r="G505" s="176">
        <v>4968986</v>
      </c>
      <c r="H505" s="175">
        <v>835</v>
      </c>
      <c r="I505" s="176">
        <v>131896</v>
      </c>
      <c r="J505" s="177">
        <v>4837090</v>
      </c>
    </row>
    <row r="506" spans="1:10" x14ac:dyDescent="0.2">
      <c r="A506" s="289"/>
      <c r="B506" s="284"/>
      <c r="C506" s="284"/>
      <c r="D506" s="183" t="s">
        <v>108</v>
      </c>
      <c r="E506" s="176">
        <v>1394</v>
      </c>
      <c r="F506" s="176">
        <v>19112</v>
      </c>
      <c r="G506" s="176">
        <v>26642236</v>
      </c>
      <c r="H506" s="175">
        <v>835</v>
      </c>
      <c r="I506" s="176">
        <v>1163687</v>
      </c>
      <c r="J506" s="177">
        <v>25478549</v>
      </c>
    </row>
    <row r="507" spans="1:10" x14ac:dyDescent="0.2">
      <c r="A507" s="289"/>
      <c r="B507" s="284"/>
      <c r="C507" s="284"/>
      <c r="D507" s="183" t="s">
        <v>109</v>
      </c>
      <c r="E507" s="175">
        <v>94</v>
      </c>
      <c r="F507" s="176">
        <v>12258</v>
      </c>
      <c r="G507" s="176">
        <v>1152249</v>
      </c>
      <c r="H507" s="175">
        <v>835</v>
      </c>
      <c r="I507" s="176">
        <v>78470</v>
      </c>
      <c r="J507" s="177">
        <v>1073780</v>
      </c>
    </row>
    <row r="508" spans="1:10" x14ac:dyDescent="0.2">
      <c r="A508" s="289"/>
      <c r="B508" s="284"/>
      <c r="C508" s="284"/>
      <c r="D508" s="183" t="s">
        <v>103</v>
      </c>
      <c r="E508" s="175">
        <v>323</v>
      </c>
      <c r="F508" s="176">
        <v>8603</v>
      </c>
      <c r="G508" s="176">
        <v>2778736</v>
      </c>
      <c r="H508" s="175">
        <v>835</v>
      </c>
      <c r="I508" s="176">
        <v>269635</v>
      </c>
      <c r="J508" s="177">
        <v>2509101</v>
      </c>
    </row>
    <row r="509" spans="1:10" x14ac:dyDescent="0.2">
      <c r="A509" s="289"/>
      <c r="B509" s="284"/>
      <c r="C509" s="284"/>
      <c r="D509" s="183" t="s">
        <v>104</v>
      </c>
      <c r="E509" s="175">
        <v>39</v>
      </c>
      <c r="F509" s="176">
        <v>5862</v>
      </c>
      <c r="G509" s="176">
        <v>228612</v>
      </c>
      <c r="H509" s="175">
        <v>835</v>
      </c>
      <c r="I509" s="176">
        <v>32557</v>
      </c>
      <c r="J509" s="177">
        <v>196055</v>
      </c>
    </row>
    <row r="510" spans="1:10" x14ac:dyDescent="0.2">
      <c r="A510" s="289"/>
      <c r="B510" s="284"/>
      <c r="C510" s="284"/>
      <c r="D510" s="183" t="s">
        <v>118</v>
      </c>
      <c r="E510" s="175">
        <v>58</v>
      </c>
      <c r="F510" s="176">
        <v>3577</v>
      </c>
      <c r="G510" s="176">
        <v>207455</v>
      </c>
      <c r="H510" s="175">
        <v>835</v>
      </c>
      <c r="I510" s="176">
        <v>48417</v>
      </c>
      <c r="J510" s="177">
        <v>159038</v>
      </c>
    </row>
    <row r="511" spans="1:10" x14ac:dyDescent="0.2">
      <c r="A511" s="289"/>
      <c r="B511" s="284"/>
      <c r="C511" s="284"/>
      <c r="D511" s="183" t="s">
        <v>110</v>
      </c>
      <c r="E511" s="175">
        <v>218</v>
      </c>
      <c r="F511" s="176">
        <v>2207</v>
      </c>
      <c r="G511" s="176">
        <v>481074</v>
      </c>
      <c r="H511" s="175">
        <v>835</v>
      </c>
      <c r="I511" s="176">
        <v>181983</v>
      </c>
      <c r="J511" s="177">
        <v>299092</v>
      </c>
    </row>
    <row r="512" spans="1:10" x14ac:dyDescent="0.2">
      <c r="A512" s="289"/>
      <c r="B512" s="284"/>
      <c r="C512" s="284"/>
      <c r="D512" s="183" t="s">
        <v>105</v>
      </c>
      <c r="E512" s="176">
        <v>1044</v>
      </c>
      <c r="F512" s="176">
        <v>34355</v>
      </c>
      <c r="G512" s="176">
        <v>35866191</v>
      </c>
      <c r="H512" s="175">
        <v>835</v>
      </c>
      <c r="I512" s="176">
        <v>871513</v>
      </c>
      <c r="J512" s="177">
        <v>34994678</v>
      </c>
    </row>
    <row r="513" spans="1:10" x14ac:dyDescent="0.2">
      <c r="A513" s="289"/>
      <c r="B513" s="284"/>
      <c r="C513" s="284"/>
      <c r="D513" s="183" t="s">
        <v>234</v>
      </c>
      <c r="E513" s="175">
        <v>28</v>
      </c>
      <c r="F513" s="176">
        <v>25886</v>
      </c>
      <c r="G513" s="176">
        <v>724808</v>
      </c>
      <c r="H513" s="175">
        <v>835</v>
      </c>
      <c r="I513" s="176">
        <v>23374</v>
      </c>
      <c r="J513" s="177">
        <v>701434</v>
      </c>
    </row>
    <row r="514" spans="1:10" x14ac:dyDescent="0.2">
      <c r="A514" s="290"/>
      <c r="B514" s="285"/>
      <c r="C514" s="285"/>
      <c r="D514" s="183" t="s">
        <v>235</v>
      </c>
      <c r="E514" s="175">
        <v>115</v>
      </c>
      <c r="F514" s="176">
        <v>6642</v>
      </c>
      <c r="G514" s="176">
        <v>763778</v>
      </c>
      <c r="H514" s="175">
        <v>835</v>
      </c>
      <c r="I514" s="176">
        <v>96000</v>
      </c>
      <c r="J514" s="177">
        <v>667778</v>
      </c>
    </row>
    <row r="515" spans="1:10" ht="15.75" customHeight="1" x14ac:dyDescent="0.2">
      <c r="A515" s="288" t="s">
        <v>236</v>
      </c>
      <c r="B515" s="291" t="s">
        <v>64</v>
      </c>
      <c r="C515" s="292"/>
      <c r="D515" s="293"/>
      <c r="E515" s="176">
        <v>2025</v>
      </c>
      <c r="F515" s="176"/>
      <c r="G515" s="176">
        <v>31042078</v>
      </c>
      <c r="H515" s="176"/>
      <c r="I515" s="176">
        <v>2956832</v>
      </c>
      <c r="J515" s="177">
        <v>28085246</v>
      </c>
    </row>
    <row r="516" spans="1:10" x14ac:dyDescent="0.2">
      <c r="A516" s="289"/>
      <c r="B516" s="183" t="s">
        <v>79</v>
      </c>
      <c r="C516" s="183" t="s">
        <v>80</v>
      </c>
      <c r="D516" s="183" t="s">
        <v>81</v>
      </c>
      <c r="E516" s="294">
        <v>1</v>
      </c>
      <c r="F516" s="281">
        <v>27078</v>
      </c>
      <c r="G516" s="281">
        <v>27078</v>
      </c>
      <c r="H516" s="294">
        <v>0</v>
      </c>
      <c r="I516" s="294">
        <v>0</v>
      </c>
      <c r="J516" s="286">
        <v>27078</v>
      </c>
    </row>
    <row r="517" spans="1:10" x14ac:dyDescent="0.2">
      <c r="A517" s="289"/>
      <c r="B517" s="283" t="s">
        <v>82</v>
      </c>
      <c r="C517" s="283" t="s">
        <v>83</v>
      </c>
      <c r="D517" s="183" t="s">
        <v>119</v>
      </c>
      <c r="E517" s="295"/>
      <c r="F517" s="282"/>
      <c r="G517" s="282"/>
      <c r="H517" s="295"/>
      <c r="I517" s="295"/>
      <c r="J517" s="287"/>
    </row>
    <row r="518" spans="1:10" x14ac:dyDescent="0.2">
      <c r="A518" s="289"/>
      <c r="B518" s="284"/>
      <c r="C518" s="285"/>
      <c r="D518" s="183" t="s">
        <v>86</v>
      </c>
      <c r="E518" s="175">
        <v>3</v>
      </c>
      <c r="F518" s="176">
        <v>6948</v>
      </c>
      <c r="G518" s="176">
        <v>20843</v>
      </c>
      <c r="H518" s="175">
        <v>0</v>
      </c>
      <c r="I518" s="175">
        <v>0</v>
      </c>
      <c r="J518" s="177">
        <v>20843</v>
      </c>
    </row>
    <row r="519" spans="1:10" x14ac:dyDescent="0.2">
      <c r="A519" s="289"/>
      <c r="B519" s="284"/>
      <c r="C519" s="183" t="s">
        <v>87</v>
      </c>
      <c r="D519" s="183" t="s">
        <v>90</v>
      </c>
      <c r="E519" s="175">
        <v>3</v>
      </c>
      <c r="F519" s="176">
        <v>8431</v>
      </c>
      <c r="G519" s="176">
        <v>25293</v>
      </c>
      <c r="H519" s="176">
        <v>2592</v>
      </c>
      <c r="I519" s="176">
        <v>7777</v>
      </c>
      <c r="J519" s="177">
        <v>17516</v>
      </c>
    </row>
    <row r="520" spans="1:10" x14ac:dyDescent="0.2">
      <c r="A520" s="289"/>
      <c r="B520" s="284"/>
      <c r="C520" s="283" t="s">
        <v>92</v>
      </c>
      <c r="D520" s="183" t="s">
        <v>88</v>
      </c>
      <c r="E520" s="175">
        <v>122</v>
      </c>
      <c r="F520" s="176">
        <v>27913</v>
      </c>
      <c r="G520" s="176">
        <v>3405391</v>
      </c>
      <c r="H520" s="176">
        <v>1944</v>
      </c>
      <c r="I520" s="176">
        <v>237163</v>
      </c>
      <c r="J520" s="177">
        <v>3168228</v>
      </c>
    </row>
    <row r="521" spans="1:10" x14ac:dyDescent="0.2">
      <c r="A521" s="289"/>
      <c r="B521" s="285"/>
      <c r="C521" s="285"/>
      <c r="D521" s="183" t="s">
        <v>90</v>
      </c>
      <c r="E521" s="176">
        <v>1018</v>
      </c>
      <c r="F521" s="176">
        <v>7783</v>
      </c>
      <c r="G521" s="176">
        <v>7922696</v>
      </c>
      <c r="H521" s="176">
        <v>1944</v>
      </c>
      <c r="I521" s="176">
        <v>1978953</v>
      </c>
      <c r="J521" s="177">
        <v>5943743</v>
      </c>
    </row>
    <row r="522" spans="1:10" x14ac:dyDescent="0.2">
      <c r="A522" s="289"/>
      <c r="B522" s="283" t="s">
        <v>98</v>
      </c>
      <c r="C522" s="283" t="s">
        <v>92</v>
      </c>
      <c r="D522" s="183" t="s">
        <v>114</v>
      </c>
      <c r="E522" s="175">
        <v>70</v>
      </c>
      <c r="F522" s="176">
        <v>31449</v>
      </c>
      <c r="G522" s="176">
        <v>2201449</v>
      </c>
      <c r="H522" s="175">
        <v>835</v>
      </c>
      <c r="I522" s="176">
        <v>58435</v>
      </c>
      <c r="J522" s="177">
        <v>2143014</v>
      </c>
    </row>
    <row r="523" spans="1:10" x14ac:dyDescent="0.2">
      <c r="A523" s="289"/>
      <c r="B523" s="284"/>
      <c r="C523" s="284"/>
      <c r="D523" s="183" t="s">
        <v>108</v>
      </c>
      <c r="E523" s="175">
        <v>677</v>
      </c>
      <c r="F523" s="176">
        <v>19112</v>
      </c>
      <c r="G523" s="176">
        <v>12938876</v>
      </c>
      <c r="H523" s="175">
        <v>835</v>
      </c>
      <c r="I523" s="176">
        <v>565148</v>
      </c>
      <c r="J523" s="177">
        <v>12373729</v>
      </c>
    </row>
    <row r="524" spans="1:10" x14ac:dyDescent="0.2">
      <c r="A524" s="290"/>
      <c r="B524" s="285"/>
      <c r="C524" s="285"/>
      <c r="D524" s="183" t="s">
        <v>105</v>
      </c>
      <c r="E524" s="175">
        <v>131</v>
      </c>
      <c r="F524" s="176">
        <v>34355</v>
      </c>
      <c r="G524" s="176">
        <v>4500451</v>
      </c>
      <c r="H524" s="175">
        <v>835</v>
      </c>
      <c r="I524" s="176">
        <v>109357</v>
      </c>
      <c r="J524" s="177">
        <v>4391095</v>
      </c>
    </row>
    <row r="525" spans="1:10" ht="15.75" customHeight="1" x14ac:dyDescent="0.2">
      <c r="A525" s="288" t="s">
        <v>167</v>
      </c>
      <c r="B525" s="291" t="s">
        <v>64</v>
      </c>
      <c r="C525" s="292"/>
      <c r="D525" s="293"/>
      <c r="E525" s="176">
        <v>1805</v>
      </c>
      <c r="F525" s="176"/>
      <c r="G525" s="176">
        <v>25028458</v>
      </c>
      <c r="H525" s="176"/>
      <c r="I525" s="176">
        <v>2595614</v>
      </c>
      <c r="J525" s="177">
        <v>22432843</v>
      </c>
    </row>
    <row r="526" spans="1:10" x14ac:dyDescent="0.2">
      <c r="A526" s="289"/>
      <c r="B526" s="183" t="s">
        <v>79</v>
      </c>
      <c r="C526" s="183" t="s">
        <v>80</v>
      </c>
      <c r="D526" s="183" t="s">
        <v>81</v>
      </c>
      <c r="E526" s="294">
        <v>6</v>
      </c>
      <c r="F526" s="281">
        <v>6948</v>
      </c>
      <c r="G526" s="281">
        <v>41687</v>
      </c>
      <c r="H526" s="294">
        <v>0</v>
      </c>
      <c r="I526" s="294">
        <v>0</v>
      </c>
      <c r="J526" s="286">
        <v>41687</v>
      </c>
    </row>
    <row r="527" spans="1:10" x14ac:dyDescent="0.2">
      <c r="A527" s="289"/>
      <c r="B527" s="283" t="s">
        <v>82</v>
      </c>
      <c r="C527" s="183" t="s">
        <v>83</v>
      </c>
      <c r="D527" s="183" t="s">
        <v>86</v>
      </c>
      <c r="E527" s="295"/>
      <c r="F527" s="282"/>
      <c r="G527" s="282"/>
      <c r="H527" s="295"/>
      <c r="I527" s="295"/>
      <c r="J527" s="287"/>
    </row>
    <row r="528" spans="1:10" ht="15.75" customHeight="1" x14ac:dyDescent="0.2">
      <c r="A528" s="289"/>
      <c r="B528" s="284"/>
      <c r="C528" s="283" t="s">
        <v>87</v>
      </c>
      <c r="D528" s="183" t="s">
        <v>90</v>
      </c>
      <c r="E528" s="175">
        <v>7</v>
      </c>
      <c r="F528" s="176">
        <v>8431</v>
      </c>
      <c r="G528" s="176">
        <v>59016</v>
      </c>
      <c r="H528" s="176">
        <v>2592</v>
      </c>
      <c r="I528" s="176">
        <v>18146</v>
      </c>
      <c r="J528" s="177">
        <v>40871</v>
      </c>
    </row>
    <row r="529" spans="1:10" x14ac:dyDescent="0.2">
      <c r="A529" s="289"/>
      <c r="B529" s="284"/>
      <c r="C529" s="285"/>
      <c r="D529" s="183" t="s">
        <v>106</v>
      </c>
      <c r="E529" s="175">
        <v>1</v>
      </c>
      <c r="F529" s="176">
        <v>11920</v>
      </c>
      <c r="G529" s="176">
        <v>11920</v>
      </c>
      <c r="H529" s="176">
        <v>2592</v>
      </c>
      <c r="I529" s="176">
        <v>2592</v>
      </c>
      <c r="J529" s="177">
        <v>9328</v>
      </c>
    </row>
    <row r="530" spans="1:10" x14ac:dyDescent="0.2">
      <c r="A530" s="289"/>
      <c r="B530" s="284"/>
      <c r="C530" s="283" t="s">
        <v>92</v>
      </c>
      <c r="D530" s="183" t="s">
        <v>88</v>
      </c>
      <c r="E530" s="175">
        <v>134</v>
      </c>
      <c r="F530" s="176">
        <v>27913</v>
      </c>
      <c r="G530" s="176">
        <v>3740348</v>
      </c>
      <c r="H530" s="176">
        <v>1944</v>
      </c>
      <c r="I530" s="176">
        <v>260491</v>
      </c>
      <c r="J530" s="177">
        <v>3479857</v>
      </c>
    </row>
    <row r="531" spans="1:10" x14ac:dyDescent="0.2">
      <c r="A531" s="289"/>
      <c r="B531" s="284"/>
      <c r="C531" s="284"/>
      <c r="D531" s="183" t="s">
        <v>90</v>
      </c>
      <c r="E531" s="175">
        <v>810</v>
      </c>
      <c r="F531" s="176">
        <v>7783</v>
      </c>
      <c r="G531" s="176">
        <v>6303913</v>
      </c>
      <c r="H531" s="176">
        <v>1944</v>
      </c>
      <c r="I531" s="176">
        <v>1574609</v>
      </c>
      <c r="J531" s="177">
        <v>4729304</v>
      </c>
    </row>
    <row r="532" spans="1:10" x14ac:dyDescent="0.2">
      <c r="A532" s="289"/>
      <c r="B532" s="285"/>
      <c r="C532" s="285"/>
      <c r="D532" s="183" t="s">
        <v>106</v>
      </c>
      <c r="E532" s="175">
        <v>30</v>
      </c>
      <c r="F532" s="176">
        <v>11271</v>
      </c>
      <c r="G532" s="176">
        <v>338145</v>
      </c>
      <c r="H532" s="176">
        <v>1944</v>
      </c>
      <c r="I532" s="176">
        <v>58319</v>
      </c>
      <c r="J532" s="177">
        <v>279826</v>
      </c>
    </row>
    <row r="533" spans="1:10" x14ac:dyDescent="0.2">
      <c r="A533" s="289"/>
      <c r="B533" s="283" t="s">
        <v>98</v>
      </c>
      <c r="C533" s="183" t="s">
        <v>83</v>
      </c>
      <c r="D533" s="183" t="s">
        <v>113</v>
      </c>
      <c r="E533" s="175">
        <v>3</v>
      </c>
      <c r="F533" s="176">
        <v>18277</v>
      </c>
      <c r="G533" s="176">
        <v>54832</v>
      </c>
      <c r="H533" s="175">
        <v>0</v>
      </c>
      <c r="I533" s="175">
        <v>0</v>
      </c>
      <c r="J533" s="177">
        <v>54832</v>
      </c>
    </row>
    <row r="534" spans="1:10" ht="15.75" customHeight="1" x14ac:dyDescent="0.2">
      <c r="A534" s="289"/>
      <c r="B534" s="284"/>
      <c r="C534" s="283" t="s">
        <v>87</v>
      </c>
      <c r="D534" s="183" t="s">
        <v>108</v>
      </c>
      <c r="E534" s="175">
        <v>2</v>
      </c>
      <c r="F534" s="176">
        <v>19760</v>
      </c>
      <c r="G534" s="176">
        <v>39521</v>
      </c>
      <c r="H534" s="176">
        <v>1483</v>
      </c>
      <c r="I534" s="176">
        <v>2966</v>
      </c>
      <c r="J534" s="177">
        <v>36555</v>
      </c>
    </row>
    <row r="535" spans="1:10" x14ac:dyDescent="0.2">
      <c r="A535" s="289"/>
      <c r="B535" s="284"/>
      <c r="C535" s="285"/>
      <c r="D535" s="183" t="s">
        <v>234</v>
      </c>
      <c r="E535" s="175">
        <v>1</v>
      </c>
      <c r="F535" s="176">
        <v>26534</v>
      </c>
      <c r="G535" s="176">
        <v>26534</v>
      </c>
      <c r="H535" s="176">
        <v>1483</v>
      </c>
      <c r="I535" s="176">
        <v>1483</v>
      </c>
      <c r="J535" s="177">
        <v>25051</v>
      </c>
    </row>
    <row r="536" spans="1:10" x14ac:dyDescent="0.2">
      <c r="A536" s="289"/>
      <c r="B536" s="284"/>
      <c r="C536" s="283" t="s">
        <v>92</v>
      </c>
      <c r="D536" s="183" t="s">
        <v>102</v>
      </c>
      <c r="E536" s="175">
        <v>1</v>
      </c>
      <c r="F536" s="176">
        <v>6486</v>
      </c>
      <c r="G536" s="176">
        <v>6486</v>
      </c>
      <c r="H536" s="175">
        <v>835</v>
      </c>
      <c r="I536" s="175">
        <v>835</v>
      </c>
      <c r="J536" s="177">
        <v>5651</v>
      </c>
    </row>
    <row r="537" spans="1:10" x14ac:dyDescent="0.2">
      <c r="A537" s="289"/>
      <c r="B537" s="284"/>
      <c r="C537" s="284"/>
      <c r="D537" s="183" t="s">
        <v>114</v>
      </c>
      <c r="E537" s="175">
        <v>5</v>
      </c>
      <c r="F537" s="176">
        <v>31449</v>
      </c>
      <c r="G537" s="176">
        <v>157246</v>
      </c>
      <c r="H537" s="175">
        <v>835</v>
      </c>
      <c r="I537" s="176">
        <v>4174</v>
      </c>
      <c r="J537" s="177">
        <v>153072</v>
      </c>
    </row>
    <row r="538" spans="1:10" x14ac:dyDescent="0.2">
      <c r="A538" s="289"/>
      <c r="B538" s="284"/>
      <c r="C538" s="284"/>
      <c r="D538" s="183" t="s">
        <v>108</v>
      </c>
      <c r="E538" s="175">
        <v>487</v>
      </c>
      <c r="F538" s="176">
        <v>19112</v>
      </c>
      <c r="G538" s="176">
        <v>9307582</v>
      </c>
      <c r="H538" s="175">
        <v>835</v>
      </c>
      <c r="I538" s="176">
        <v>406539</v>
      </c>
      <c r="J538" s="177">
        <v>8901043</v>
      </c>
    </row>
    <row r="539" spans="1:10" x14ac:dyDescent="0.2">
      <c r="A539" s="289"/>
      <c r="B539" s="284"/>
      <c r="C539" s="284"/>
      <c r="D539" s="183" t="s">
        <v>109</v>
      </c>
      <c r="E539" s="175">
        <v>55</v>
      </c>
      <c r="F539" s="176">
        <v>12258</v>
      </c>
      <c r="G539" s="176">
        <v>674188</v>
      </c>
      <c r="H539" s="175">
        <v>835</v>
      </c>
      <c r="I539" s="176">
        <v>45913</v>
      </c>
      <c r="J539" s="177">
        <v>628275</v>
      </c>
    </row>
    <row r="540" spans="1:10" x14ac:dyDescent="0.2">
      <c r="A540" s="289"/>
      <c r="B540" s="284"/>
      <c r="C540" s="284"/>
      <c r="D540" s="183" t="s">
        <v>103</v>
      </c>
      <c r="E540" s="175">
        <v>177</v>
      </c>
      <c r="F540" s="176">
        <v>8603</v>
      </c>
      <c r="G540" s="176">
        <v>1522713</v>
      </c>
      <c r="H540" s="175">
        <v>835</v>
      </c>
      <c r="I540" s="176">
        <v>147757</v>
      </c>
      <c r="J540" s="177">
        <v>1374957</v>
      </c>
    </row>
    <row r="541" spans="1:10" x14ac:dyDescent="0.2">
      <c r="A541" s="289"/>
      <c r="B541" s="284"/>
      <c r="C541" s="284"/>
      <c r="D541" s="183" t="s">
        <v>105</v>
      </c>
      <c r="E541" s="175">
        <v>68</v>
      </c>
      <c r="F541" s="176">
        <v>34355</v>
      </c>
      <c r="G541" s="176">
        <v>2336112</v>
      </c>
      <c r="H541" s="175">
        <v>835</v>
      </c>
      <c r="I541" s="176">
        <v>56765</v>
      </c>
      <c r="J541" s="177">
        <v>2279347</v>
      </c>
    </row>
    <row r="542" spans="1:10" x14ac:dyDescent="0.2">
      <c r="A542" s="289"/>
      <c r="B542" s="284"/>
      <c r="C542" s="284"/>
      <c r="D542" s="183" t="s">
        <v>234</v>
      </c>
      <c r="E542" s="175">
        <v>15</v>
      </c>
      <c r="F542" s="176">
        <v>25886</v>
      </c>
      <c r="G542" s="176">
        <v>388290</v>
      </c>
      <c r="H542" s="175">
        <v>835</v>
      </c>
      <c r="I542" s="176">
        <v>12522</v>
      </c>
      <c r="J542" s="177">
        <v>375768</v>
      </c>
    </row>
    <row r="543" spans="1:10" x14ac:dyDescent="0.2">
      <c r="A543" s="290"/>
      <c r="B543" s="285"/>
      <c r="C543" s="285"/>
      <c r="D543" s="183" t="s">
        <v>235</v>
      </c>
      <c r="E543" s="175">
        <v>3</v>
      </c>
      <c r="F543" s="176">
        <v>6642</v>
      </c>
      <c r="G543" s="176">
        <v>19925</v>
      </c>
      <c r="H543" s="175">
        <v>835</v>
      </c>
      <c r="I543" s="176">
        <v>2504</v>
      </c>
      <c r="J543" s="177">
        <v>17420</v>
      </c>
    </row>
    <row r="544" spans="1:10" ht="15.75" customHeight="1" x14ac:dyDescent="0.2">
      <c r="A544" s="288" t="s">
        <v>147</v>
      </c>
      <c r="B544" s="291" t="s">
        <v>64</v>
      </c>
      <c r="C544" s="292"/>
      <c r="D544" s="293"/>
      <c r="E544" s="176">
        <v>4154</v>
      </c>
      <c r="F544" s="176"/>
      <c r="G544" s="176">
        <v>43378129</v>
      </c>
      <c r="H544" s="176"/>
      <c r="I544" s="176">
        <v>6553214</v>
      </c>
      <c r="J544" s="177">
        <v>36824915</v>
      </c>
    </row>
    <row r="545" spans="1:10" x14ac:dyDescent="0.2">
      <c r="A545" s="289"/>
      <c r="B545" s="183" t="s">
        <v>79</v>
      </c>
      <c r="C545" s="183" t="s">
        <v>80</v>
      </c>
      <c r="D545" s="183" t="s">
        <v>81</v>
      </c>
      <c r="E545" s="294">
        <v>244</v>
      </c>
      <c r="F545" s="281">
        <v>6948</v>
      </c>
      <c r="G545" s="281">
        <v>1695270</v>
      </c>
      <c r="H545" s="294">
        <v>0</v>
      </c>
      <c r="I545" s="294">
        <v>0</v>
      </c>
      <c r="J545" s="286">
        <v>1695270</v>
      </c>
    </row>
    <row r="546" spans="1:10" x14ac:dyDescent="0.2">
      <c r="A546" s="289"/>
      <c r="B546" s="283" t="s">
        <v>82</v>
      </c>
      <c r="C546" s="283" t="s">
        <v>83</v>
      </c>
      <c r="D546" s="183" t="s">
        <v>86</v>
      </c>
      <c r="E546" s="295"/>
      <c r="F546" s="282"/>
      <c r="G546" s="282"/>
      <c r="H546" s="295"/>
      <c r="I546" s="295"/>
      <c r="J546" s="287"/>
    </row>
    <row r="547" spans="1:10" x14ac:dyDescent="0.2">
      <c r="A547" s="289"/>
      <c r="B547" s="284"/>
      <c r="C547" s="285"/>
      <c r="D547" s="183" t="s">
        <v>100</v>
      </c>
      <c r="E547" s="175">
        <v>14</v>
      </c>
      <c r="F547" s="176">
        <v>10437</v>
      </c>
      <c r="G547" s="176">
        <v>146114</v>
      </c>
      <c r="H547" s="175">
        <v>0</v>
      </c>
      <c r="I547" s="175">
        <v>0</v>
      </c>
      <c r="J547" s="177">
        <v>146114</v>
      </c>
    </row>
    <row r="548" spans="1:10" x14ac:dyDescent="0.2">
      <c r="A548" s="289"/>
      <c r="B548" s="284"/>
      <c r="C548" s="183" t="s">
        <v>87</v>
      </c>
      <c r="D548" s="183" t="s">
        <v>90</v>
      </c>
      <c r="E548" s="175">
        <v>48</v>
      </c>
      <c r="F548" s="176">
        <v>8431</v>
      </c>
      <c r="G548" s="176">
        <v>404684</v>
      </c>
      <c r="H548" s="176">
        <v>2592</v>
      </c>
      <c r="I548" s="176">
        <v>124429</v>
      </c>
      <c r="J548" s="177">
        <v>280255</v>
      </c>
    </row>
    <row r="549" spans="1:10" x14ac:dyDescent="0.2">
      <c r="A549" s="289"/>
      <c r="B549" s="284"/>
      <c r="C549" s="283" t="s">
        <v>92</v>
      </c>
      <c r="D549" s="183" t="s">
        <v>88</v>
      </c>
      <c r="E549" s="175">
        <v>117</v>
      </c>
      <c r="F549" s="176">
        <v>27913</v>
      </c>
      <c r="G549" s="176">
        <v>3265826</v>
      </c>
      <c r="H549" s="176">
        <v>1944</v>
      </c>
      <c r="I549" s="176">
        <v>227443</v>
      </c>
      <c r="J549" s="177">
        <v>3038383</v>
      </c>
    </row>
    <row r="550" spans="1:10" x14ac:dyDescent="0.2">
      <c r="A550" s="289"/>
      <c r="B550" s="284"/>
      <c r="C550" s="284"/>
      <c r="D550" s="183" t="s">
        <v>90</v>
      </c>
      <c r="E550" s="176">
        <v>2701</v>
      </c>
      <c r="F550" s="176">
        <v>7783</v>
      </c>
      <c r="G550" s="176">
        <v>21020826</v>
      </c>
      <c r="H550" s="176">
        <v>1944</v>
      </c>
      <c r="I550" s="176">
        <v>5250640</v>
      </c>
      <c r="J550" s="177">
        <v>15770186</v>
      </c>
    </row>
    <row r="551" spans="1:10" x14ac:dyDescent="0.2">
      <c r="A551" s="289"/>
      <c r="B551" s="285"/>
      <c r="C551" s="285"/>
      <c r="D551" s="183" t="s">
        <v>106</v>
      </c>
      <c r="E551" s="175">
        <v>66</v>
      </c>
      <c r="F551" s="176">
        <v>11271</v>
      </c>
      <c r="G551" s="176">
        <v>743919</v>
      </c>
      <c r="H551" s="176">
        <v>1944</v>
      </c>
      <c r="I551" s="176">
        <v>128301</v>
      </c>
      <c r="J551" s="177">
        <v>615617</v>
      </c>
    </row>
    <row r="552" spans="1:10" x14ac:dyDescent="0.2">
      <c r="A552" s="289"/>
      <c r="B552" s="283" t="s">
        <v>98</v>
      </c>
      <c r="C552" s="283" t="s">
        <v>83</v>
      </c>
      <c r="D552" s="183" t="s">
        <v>113</v>
      </c>
      <c r="E552" s="175">
        <v>3</v>
      </c>
      <c r="F552" s="176">
        <v>18277</v>
      </c>
      <c r="G552" s="176">
        <v>54832</v>
      </c>
      <c r="H552" s="175">
        <v>0</v>
      </c>
      <c r="I552" s="175">
        <v>0</v>
      </c>
      <c r="J552" s="177">
        <v>54832</v>
      </c>
    </row>
    <row r="553" spans="1:10" x14ac:dyDescent="0.2">
      <c r="A553" s="289"/>
      <c r="B553" s="284"/>
      <c r="C553" s="284"/>
      <c r="D553" s="183" t="s">
        <v>99</v>
      </c>
      <c r="E553" s="175">
        <v>1</v>
      </c>
      <c r="F553" s="176">
        <v>33520</v>
      </c>
      <c r="G553" s="176">
        <v>33520</v>
      </c>
      <c r="H553" s="175">
        <v>0</v>
      </c>
      <c r="I553" s="175">
        <v>0</v>
      </c>
      <c r="J553" s="177">
        <v>33520</v>
      </c>
    </row>
    <row r="554" spans="1:10" x14ac:dyDescent="0.2">
      <c r="A554" s="289"/>
      <c r="B554" s="284"/>
      <c r="C554" s="285"/>
      <c r="D554" s="183" t="s">
        <v>233</v>
      </c>
      <c r="E554" s="175">
        <v>4</v>
      </c>
      <c r="F554" s="176">
        <v>5807</v>
      </c>
      <c r="G554" s="176">
        <v>23227</v>
      </c>
      <c r="H554" s="175">
        <v>0</v>
      </c>
      <c r="I554" s="175">
        <v>0</v>
      </c>
      <c r="J554" s="177">
        <v>23227</v>
      </c>
    </row>
    <row r="555" spans="1:10" x14ac:dyDescent="0.2">
      <c r="A555" s="289"/>
      <c r="B555" s="284"/>
      <c r="C555" s="183" t="s">
        <v>87</v>
      </c>
      <c r="D555" s="183" t="s">
        <v>105</v>
      </c>
      <c r="E555" s="175">
        <v>4</v>
      </c>
      <c r="F555" s="176">
        <v>35003</v>
      </c>
      <c r="G555" s="176">
        <v>140012</v>
      </c>
      <c r="H555" s="176">
        <v>1483</v>
      </c>
      <c r="I555" s="176">
        <v>5932</v>
      </c>
      <c r="J555" s="177">
        <v>134079</v>
      </c>
    </row>
    <row r="556" spans="1:10" x14ac:dyDescent="0.2">
      <c r="A556" s="289"/>
      <c r="B556" s="284"/>
      <c r="C556" s="183" t="s">
        <v>91</v>
      </c>
      <c r="D556" s="183" t="s">
        <v>107</v>
      </c>
      <c r="E556" s="175">
        <v>52</v>
      </c>
      <c r="F556" s="176">
        <v>5239</v>
      </c>
      <c r="G556" s="176">
        <v>272429</v>
      </c>
      <c r="H556" s="176">
        <v>1253</v>
      </c>
      <c r="I556" s="176">
        <v>65163</v>
      </c>
      <c r="J556" s="177">
        <v>207266</v>
      </c>
    </row>
    <row r="557" spans="1:10" x14ac:dyDescent="0.2">
      <c r="A557" s="289"/>
      <c r="B557" s="284"/>
      <c r="C557" s="283" t="s">
        <v>92</v>
      </c>
      <c r="D557" s="183" t="s">
        <v>102</v>
      </c>
      <c r="E557" s="175">
        <v>24</v>
      </c>
      <c r="F557" s="176">
        <v>6486</v>
      </c>
      <c r="G557" s="176">
        <v>155664</v>
      </c>
      <c r="H557" s="175">
        <v>835</v>
      </c>
      <c r="I557" s="176">
        <v>20035</v>
      </c>
      <c r="J557" s="177">
        <v>135629</v>
      </c>
    </row>
    <row r="558" spans="1:10" x14ac:dyDescent="0.2">
      <c r="A558" s="289"/>
      <c r="B558" s="284"/>
      <c r="C558" s="284"/>
      <c r="D558" s="183" t="s">
        <v>114</v>
      </c>
      <c r="E558" s="175">
        <v>3</v>
      </c>
      <c r="F558" s="176">
        <v>31449</v>
      </c>
      <c r="G558" s="176">
        <v>94348</v>
      </c>
      <c r="H558" s="175">
        <v>835</v>
      </c>
      <c r="I558" s="176">
        <v>2504</v>
      </c>
      <c r="J558" s="177">
        <v>91843</v>
      </c>
    </row>
    <row r="559" spans="1:10" x14ac:dyDescent="0.2">
      <c r="A559" s="289"/>
      <c r="B559" s="284"/>
      <c r="C559" s="284"/>
      <c r="D559" s="183" t="s">
        <v>108</v>
      </c>
      <c r="E559" s="175">
        <v>508</v>
      </c>
      <c r="F559" s="176">
        <v>19112</v>
      </c>
      <c r="G559" s="176">
        <v>9708935</v>
      </c>
      <c r="H559" s="175">
        <v>835</v>
      </c>
      <c r="I559" s="176">
        <v>424070</v>
      </c>
      <c r="J559" s="177">
        <v>9284866</v>
      </c>
    </row>
    <row r="560" spans="1:10" x14ac:dyDescent="0.2">
      <c r="A560" s="289"/>
      <c r="B560" s="284"/>
      <c r="C560" s="284"/>
      <c r="D560" s="183" t="s">
        <v>109</v>
      </c>
      <c r="E560" s="175">
        <v>16</v>
      </c>
      <c r="F560" s="176">
        <v>12258</v>
      </c>
      <c r="G560" s="176">
        <v>196128</v>
      </c>
      <c r="H560" s="175">
        <v>835</v>
      </c>
      <c r="I560" s="176">
        <v>13357</v>
      </c>
      <c r="J560" s="177">
        <v>182771</v>
      </c>
    </row>
    <row r="561" spans="1:10" x14ac:dyDescent="0.2">
      <c r="A561" s="289"/>
      <c r="B561" s="284"/>
      <c r="C561" s="284"/>
      <c r="D561" s="183" t="s">
        <v>118</v>
      </c>
      <c r="E561" s="175">
        <v>11</v>
      </c>
      <c r="F561" s="176">
        <v>3577</v>
      </c>
      <c r="G561" s="176">
        <v>39345</v>
      </c>
      <c r="H561" s="175">
        <v>835</v>
      </c>
      <c r="I561" s="176">
        <v>9183</v>
      </c>
      <c r="J561" s="177">
        <v>30162</v>
      </c>
    </row>
    <row r="562" spans="1:10" x14ac:dyDescent="0.2">
      <c r="A562" s="289"/>
      <c r="B562" s="284"/>
      <c r="C562" s="284"/>
      <c r="D562" s="183" t="s">
        <v>105</v>
      </c>
      <c r="E562" s="175">
        <v>114</v>
      </c>
      <c r="F562" s="176">
        <v>34355</v>
      </c>
      <c r="G562" s="176">
        <v>3916423</v>
      </c>
      <c r="H562" s="175">
        <v>835</v>
      </c>
      <c r="I562" s="176">
        <v>95165</v>
      </c>
      <c r="J562" s="177">
        <v>3821258</v>
      </c>
    </row>
    <row r="563" spans="1:10" x14ac:dyDescent="0.2">
      <c r="A563" s="289"/>
      <c r="B563" s="284"/>
      <c r="C563" s="284"/>
      <c r="D563" s="183" t="s">
        <v>107</v>
      </c>
      <c r="E563" s="175">
        <v>12</v>
      </c>
      <c r="F563" s="176">
        <v>4885</v>
      </c>
      <c r="G563" s="176">
        <v>58620</v>
      </c>
      <c r="H563" s="175">
        <v>835</v>
      </c>
      <c r="I563" s="176">
        <v>10017</v>
      </c>
      <c r="J563" s="177">
        <v>48603</v>
      </c>
    </row>
    <row r="564" spans="1:10" x14ac:dyDescent="0.2">
      <c r="A564" s="290"/>
      <c r="B564" s="285"/>
      <c r="C564" s="285"/>
      <c r="D564" s="183" t="s">
        <v>235</v>
      </c>
      <c r="E564" s="175">
        <v>212</v>
      </c>
      <c r="F564" s="176">
        <v>6642</v>
      </c>
      <c r="G564" s="176">
        <v>1408008</v>
      </c>
      <c r="H564" s="175">
        <v>835</v>
      </c>
      <c r="I564" s="176">
        <v>176974</v>
      </c>
      <c r="J564" s="177">
        <v>1231034</v>
      </c>
    </row>
    <row r="565" spans="1:10" ht="15.75" customHeight="1" x14ac:dyDescent="0.2">
      <c r="A565" s="288" t="s">
        <v>239</v>
      </c>
      <c r="B565" s="291" t="s">
        <v>64</v>
      </c>
      <c r="C565" s="292"/>
      <c r="D565" s="293"/>
      <c r="E565" s="176">
        <v>28132</v>
      </c>
      <c r="F565" s="176"/>
      <c r="G565" s="176">
        <v>407248654</v>
      </c>
      <c r="H565" s="176"/>
      <c r="I565" s="176">
        <v>57534203</v>
      </c>
      <c r="J565" s="177">
        <v>349714450</v>
      </c>
    </row>
    <row r="566" spans="1:10" x14ac:dyDescent="0.2">
      <c r="A566" s="289"/>
      <c r="B566" s="183" t="s">
        <v>79</v>
      </c>
      <c r="C566" s="183" t="s">
        <v>80</v>
      </c>
      <c r="D566" s="183" t="s">
        <v>81</v>
      </c>
      <c r="E566" s="294">
        <v>9</v>
      </c>
      <c r="F566" s="281">
        <v>30014</v>
      </c>
      <c r="G566" s="281">
        <v>270122</v>
      </c>
      <c r="H566" s="294">
        <v>0</v>
      </c>
      <c r="I566" s="294">
        <v>0</v>
      </c>
      <c r="J566" s="286">
        <v>270122</v>
      </c>
    </row>
    <row r="567" spans="1:10" x14ac:dyDescent="0.2">
      <c r="A567" s="289"/>
      <c r="B567" s="283" t="s">
        <v>82</v>
      </c>
      <c r="C567" s="283" t="s">
        <v>83</v>
      </c>
      <c r="D567" s="183" t="s">
        <v>84</v>
      </c>
      <c r="E567" s="295"/>
      <c r="F567" s="282"/>
      <c r="G567" s="282"/>
      <c r="H567" s="295"/>
      <c r="I567" s="295"/>
      <c r="J567" s="287"/>
    </row>
    <row r="568" spans="1:10" x14ac:dyDescent="0.2">
      <c r="A568" s="289"/>
      <c r="B568" s="284"/>
      <c r="C568" s="284"/>
      <c r="D568" s="183" t="s">
        <v>85</v>
      </c>
      <c r="E568" s="175">
        <v>16</v>
      </c>
      <c r="F568" s="176">
        <v>14471</v>
      </c>
      <c r="G568" s="176">
        <v>231529</v>
      </c>
      <c r="H568" s="175">
        <v>0</v>
      </c>
      <c r="I568" s="175">
        <v>0</v>
      </c>
      <c r="J568" s="177">
        <v>231529</v>
      </c>
    </row>
    <row r="569" spans="1:10" x14ac:dyDescent="0.2">
      <c r="A569" s="289"/>
      <c r="B569" s="284"/>
      <c r="C569" s="284"/>
      <c r="D569" s="183" t="s">
        <v>120</v>
      </c>
      <c r="E569" s="175">
        <v>1</v>
      </c>
      <c r="F569" s="176">
        <v>20191</v>
      </c>
      <c r="G569" s="176">
        <v>20191</v>
      </c>
      <c r="H569" s="175">
        <v>0</v>
      </c>
      <c r="I569" s="175">
        <v>0</v>
      </c>
      <c r="J569" s="177">
        <v>20191</v>
      </c>
    </row>
    <row r="570" spans="1:10" x14ac:dyDescent="0.2">
      <c r="A570" s="289"/>
      <c r="B570" s="284"/>
      <c r="C570" s="284"/>
      <c r="D570" s="183" t="s">
        <v>86</v>
      </c>
      <c r="E570" s="175">
        <v>776</v>
      </c>
      <c r="F570" s="176">
        <v>6948</v>
      </c>
      <c r="G570" s="176">
        <v>5391513</v>
      </c>
      <c r="H570" s="175">
        <v>0</v>
      </c>
      <c r="I570" s="175">
        <v>0</v>
      </c>
      <c r="J570" s="177">
        <v>5391513</v>
      </c>
    </row>
    <row r="571" spans="1:10" x14ac:dyDescent="0.2">
      <c r="A571" s="289"/>
      <c r="B571" s="284"/>
      <c r="C571" s="285"/>
      <c r="D571" s="183" t="s">
        <v>100</v>
      </c>
      <c r="E571" s="175">
        <v>65</v>
      </c>
      <c r="F571" s="176">
        <v>10437</v>
      </c>
      <c r="G571" s="176">
        <v>678386</v>
      </c>
      <c r="H571" s="175">
        <v>0</v>
      </c>
      <c r="I571" s="175">
        <v>0</v>
      </c>
      <c r="J571" s="177">
        <v>678386</v>
      </c>
    </row>
    <row r="572" spans="1:10" x14ac:dyDescent="0.2">
      <c r="A572" s="289"/>
      <c r="B572" s="284"/>
      <c r="C572" s="283" t="s">
        <v>87</v>
      </c>
      <c r="D572" s="183" t="s">
        <v>88</v>
      </c>
      <c r="E572" s="175">
        <v>7</v>
      </c>
      <c r="F572" s="176">
        <v>28561</v>
      </c>
      <c r="G572" s="176">
        <v>199929</v>
      </c>
      <c r="H572" s="176">
        <v>2592</v>
      </c>
      <c r="I572" s="176">
        <v>18146</v>
      </c>
      <c r="J572" s="177">
        <v>181784</v>
      </c>
    </row>
    <row r="573" spans="1:10" x14ac:dyDescent="0.2">
      <c r="A573" s="289"/>
      <c r="B573" s="284"/>
      <c r="C573" s="284"/>
      <c r="D573" s="183" t="s">
        <v>89</v>
      </c>
      <c r="E573" s="175">
        <v>13</v>
      </c>
      <c r="F573" s="176">
        <v>15954</v>
      </c>
      <c r="G573" s="176">
        <v>207397</v>
      </c>
      <c r="H573" s="176">
        <v>2592</v>
      </c>
      <c r="I573" s="176">
        <v>33700</v>
      </c>
      <c r="J573" s="177">
        <v>173698</v>
      </c>
    </row>
    <row r="574" spans="1:10" x14ac:dyDescent="0.2">
      <c r="A574" s="289"/>
      <c r="B574" s="284"/>
      <c r="C574" s="284"/>
      <c r="D574" s="183" t="s">
        <v>94</v>
      </c>
      <c r="E574" s="175">
        <v>7</v>
      </c>
      <c r="F574" s="176">
        <v>21674</v>
      </c>
      <c r="G574" s="176">
        <v>151721</v>
      </c>
      <c r="H574" s="176">
        <v>2592</v>
      </c>
      <c r="I574" s="176">
        <v>18146</v>
      </c>
      <c r="J574" s="177">
        <v>133575</v>
      </c>
    </row>
    <row r="575" spans="1:10" x14ac:dyDescent="0.2">
      <c r="A575" s="289"/>
      <c r="B575" s="284"/>
      <c r="C575" s="284"/>
      <c r="D575" s="183" t="s">
        <v>90</v>
      </c>
      <c r="E575" s="175">
        <v>116</v>
      </c>
      <c r="F575" s="176">
        <v>8431</v>
      </c>
      <c r="G575" s="176">
        <v>977986</v>
      </c>
      <c r="H575" s="176">
        <v>2592</v>
      </c>
      <c r="I575" s="176">
        <v>300703</v>
      </c>
      <c r="J575" s="177">
        <v>677283</v>
      </c>
    </row>
    <row r="576" spans="1:10" x14ac:dyDescent="0.2">
      <c r="A576" s="289"/>
      <c r="B576" s="284"/>
      <c r="C576" s="285"/>
      <c r="D576" s="183" t="s">
        <v>106</v>
      </c>
      <c r="E576" s="175">
        <v>19</v>
      </c>
      <c r="F576" s="176">
        <v>11920</v>
      </c>
      <c r="G576" s="176">
        <v>226476</v>
      </c>
      <c r="H576" s="176">
        <v>2592</v>
      </c>
      <c r="I576" s="176">
        <v>49253</v>
      </c>
      <c r="J576" s="177">
        <v>177223</v>
      </c>
    </row>
    <row r="577" spans="1:10" x14ac:dyDescent="0.2">
      <c r="A577" s="289"/>
      <c r="B577" s="284"/>
      <c r="C577" s="283" t="s">
        <v>92</v>
      </c>
      <c r="D577" s="183" t="s">
        <v>93</v>
      </c>
      <c r="E577" s="175">
        <v>6</v>
      </c>
      <c r="F577" s="176">
        <v>30848</v>
      </c>
      <c r="G577" s="176">
        <v>185090</v>
      </c>
      <c r="H577" s="176">
        <v>1944</v>
      </c>
      <c r="I577" s="176">
        <v>11664</v>
      </c>
      <c r="J577" s="177">
        <v>173426</v>
      </c>
    </row>
    <row r="578" spans="1:10" x14ac:dyDescent="0.2">
      <c r="A578" s="289"/>
      <c r="B578" s="284"/>
      <c r="C578" s="284"/>
      <c r="D578" s="183" t="s">
        <v>88</v>
      </c>
      <c r="E578" s="176">
        <v>1092</v>
      </c>
      <c r="F578" s="176">
        <v>27913</v>
      </c>
      <c r="G578" s="176">
        <v>30481043</v>
      </c>
      <c r="H578" s="176">
        <v>1944</v>
      </c>
      <c r="I578" s="176">
        <v>2122806</v>
      </c>
      <c r="J578" s="177">
        <v>28358238</v>
      </c>
    </row>
    <row r="579" spans="1:10" x14ac:dyDescent="0.2">
      <c r="A579" s="289"/>
      <c r="B579" s="284"/>
      <c r="C579" s="284"/>
      <c r="D579" s="183" t="s">
        <v>89</v>
      </c>
      <c r="E579" s="176">
        <v>4441</v>
      </c>
      <c r="F579" s="176">
        <v>15305</v>
      </c>
      <c r="G579" s="176">
        <v>67970900</v>
      </c>
      <c r="H579" s="176">
        <v>1944</v>
      </c>
      <c r="I579" s="176">
        <v>8633132</v>
      </c>
      <c r="J579" s="177">
        <v>59337767</v>
      </c>
    </row>
    <row r="580" spans="1:10" x14ac:dyDescent="0.2">
      <c r="A580" s="289"/>
      <c r="B580" s="284"/>
      <c r="C580" s="284"/>
      <c r="D580" s="183" t="s">
        <v>94</v>
      </c>
      <c r="E580" s="175">
        <v>375</v>
      </c>
      <c r="F580" s="176">
        <v>21026</v>
      </c>
      <c r="G580" s="176">
        <v>7884783</v>
      </c>
      <c r="H580" s="176">
        <v>1944</v>
      </c>
      <c r="I580" s="176">
        <v>728986</v>
      </c>
      <c r="J580" s="177">
        <v>7155797</v>
      </c>
    </row>
    <row r="581" spans="1:10" x14ac:dyDescent="0.2">
      <c r="A581" s="289"/>
      <c r="B581" s="284"/>
      <c r="C581" s="284"/>
      <c r="D581" s="183" t="s">
        <v>90</v>
      </c>
      <c r="E581" s="176">
        <v>8880</v>
      </c>
      <c r="F581" s="176">
        <v>7783</v>
      </c>
      <c r="G581" s="176">
        <v>69109565</v>
      </c>
      <c r="H581" s="176">
        <v>1944</v>
      </c>
      <c r="I581" s="176">
        <v>17262377</v>
      </c>
      <c r="J581" s="177">
        <v>51847188</v>
      </c>
    </row>
    <row r="582" spans="1:10" x14ac:dyDescent="0.2">
      <c r="A582" s="289"/>
      <c r="B582" s="285"/>
      <c r="C582" s="285"/>
      <c r="D582" s="183" t="s">
        <v>106</v>
      </c>
      <c r="E582" s="176">
        <v>2103</v>
      </c>
      <c r="F582" s="176">
        <v>11271</v>
      </c>
      <c r="G582" s="176">
        <v>23703959</v>
      </c>
      <c r="H582" s="176">
        <v>1944</v>
      </c>
      <c r="I582" s="176">
        <v>4088151</v>
      </c>
      <c r="J582" s="177">
        <v>19615809</v>
      </c>
    </row>
    <row r="583" spans="1:10" x14ac:dyDescent="0.2">
      <c r="A583" s="289"/>
      <c r="B583" s="283" t="s">
        <v>111</v>
      </c>
      <c r="C583" s="183" t="s">
        <v>87</v>
      </c>
      <c r="D583" s="183" t="s">
        <v>115</v>
      </c>
      <c r="E583" s="175">
        <v>22</v>
      </c>
      <c r="F583" s="176">
        <v>12182</v>
      </c>
      <c r="G583" s="176">
        <v>267995</v>
      </c>
      <c r="H583" s="176">
        <v>5388</v>
      </c>
      <c r="I583" s="176">
        <v>118531</v>
      </c>
      <c r="J583" s="177">
        <v>149464</v>
      </c>
    </row>
    <row r="584" spans="1:10" x14ac:dyDescent="0.2">
      <c r="A584" s="289"/>
      <c r="B584" s="284"/>
      <c r="C584" s="283" t="s">
        <v>92</v>
      </c>
      <c r="D584" s="183" t="s">
        <v>115</v>
      </c>
      <c r="E584" s="176">
        <v>3379</v>
      </c>
      <c r="F584" s="176">
        <v>12182</v>
      </c>
      <c r="G584" s="176">
        <v>41161523</v>
      </c>
      <c r="H584" s="176">
        <v>5388</v>
      </c>
      <c r="I584" s="176">
        <v>18205273</v>
      </c>
      <c r="J584" s="177">
        <v>22956250</v>
      </c>
    </row>
    <row r="585" spans="1:10" x14ac:dyDescent="0.2">
      <c r="A585" s="289"/>
      <c r="B585" s="284"/>
      <c r="C585" s="284"/>
      <c r="D585" s="183" t="s">
        <v>116</v>
      </c>
      <c r="E585" s="175">
        <v>4</v>
      </c>
      <c r="F585" s="175">
        <v>0</v>
      </c>
      <c r="G585" s="175">
        <v>0</v>
      </c>
      <c r="H585" s="175">
        <v>0</v>
      </c>
      <c r="I585" s="175">
        <v>0</v>
      </c>
      <c r="J585" s="178">
        <v>0</v>
      </c>
    </row>
    <row r="586" spans="1:10" x14ac:dyDescent="0.2">
      <c r="A586" s="289"/>
      <c r="B586" s="284"/>
      <c r="C586" s="284"/>
      <c r="D586" s="183" t="s">
        <v>103</v>
      </c>
      <c r="E586" s="175">
        <v>1</v>
      </c>
      <c r="F586" s="176">
        <v>8603</v>
      </c>
      <c r="G586" s="176">
        <v>8603</v>
      </c>
      <c r="H586" s="176">
        <v>1809</v>
      </c>
      <c r="I586" s="176">
        <v>1809</v>
      </c>
      <c r="J586" s="177">
        <v>6794</v>
      </c>
    </row>
    <row r="587" spans="1:10" x14ac:dyDescent="0.2">
      <c r="A587" s="289"/>
      <c r="B587" s="285"/>
      <c r="C587" s="285"/>
      <c r="D587" s="183" t="s">
        <v>112</v>
      </c>
      <c r="E587" s="175">
        <v>1</v>
      </c>
      <c r="F587" s="176">
        <v>7768</v>
      </c>
      <c r="G587" s="176">
        <v>7768</v>
      </c>
      <c r="H587" s="175">
        <v>974</v>
      </c>
      <c r="I587" s="175">
        <v>974</v>
      </c>
      <c r="J587" s="177">
        <v>6794</v>
      </c>
    </row>
    <row r="588" spans="1:10" x14ac:dyDescent="0.2">
      <c r="A588" s="289"/>
      <c r="B588" s="283" t="s">
        <v>95</v>
      </c>
      <c r="C588" s="283" t="s">
        <v>83</v>
      </c>
      <c r="D588" s="183" t="s">
        <v>96</v>
      </c>
      <c r="E588" s="175">
        <v>4</v>
      </c>
      <c r="F588" s="176">
        <v>20593</v>
      </c>
      <c r="G588" s="176">
        <v>82372</v>
      </c>
      <c r="H588" s="176">
        <v>3416</v>
      </c>
      <c r="I588" s="176">
        <v>13664</v>
      </c>
      <c r="J588" s="177">
        <v>68708</v>
      </c>
    </row>
    <row r="589" spans="1:10" x14ac:dyDescent="0.2">
      <c r="A589" s="289"/>
      <c r="B589" s="285"/>
      <c r="C589" s="285"/>
      <c r="D589" s="183" t="s">
        <v>97</v>
      </c>
      <c r="E589" s="175">
        <v>138</v>
      </c>
      <c r="F589" s="176">
        <v>17736</v>
      </c>
      <c r="G589" s="176">
        <v>2447611</v>
      </c>
      <c r="H589" s="176">
        <v>3416</v>
      </c>
      <c r="I589" s="176">
        <v>471416</v>
      </c>
      <c r="J589" s="177">
        <v>1976195</v>
      </c>
    </row>
    <row r="590" spans="1:10" x14ac:dyDescent="0.2">
      <c r="A590" s="289"/>
      <c r="B590" s="283" t="s">
        <v>98</v>
      </c>
      <c r="C590" s="283" t="s">
        <v>83</v>
      </c>
      <c r="D590" s="183" t="s">
        <v>113</v>
      </c>
      <c r="E590" s="175">
        <v>5</v>
      </c>
      <c r="F590" s="176">
        <v>18277</v>
      </c>
      <c r="G590" s="176">
        <v>91386</v>
      </c>
      <c r="H590" s="175">
        <v>0</v>
      </c>
      <c r="I590" s="175">
        <v>0</v>
      </c>
      <c r="J590" s="177">
        <v>91386</v>
      </c>
    </row>
    <row r="591" spans="1:10" x14ac:dyDescent="0.2">
      <c r="A591" s="289"/>
      <c r="B591" s="284"/>
      <c r="C591" s="284"/>
      <c r="D591" s="183" t="s">
        <v>112</v>
      </c>
      <c r="E591" s="175">
        <v>2</v>
      </c>
      <c r="F591" s="176">
        <v>7768</v>
      </c>
      <c r="G591" s="176">
        <v>15536</v>
      </c>
      <c r="H591" s="175">
        <v>0</v>
      </c>
      <c r="I591" s="175">
        <v>0</v>
      </c>
      <c r="J591" s="177">
        <v>15536</v>
      </c>
    </row>
    <row r="592" spans="1:10" x14ac:dyDescent="0.2">
      <c r="A592" s="289"/>
      <c r="B592" s="284"/>
      <c r="C592" s="284"/>
      <c r="D592" s="183" t="s">
        <v>124</v>
      </c>
      <c r="E592" s="175">
        <v>2</v>
      </c>
      <c r="F592" s="176">
        <v>5027</v>
      </c>
      <c r="G592" s="176">
        <v>10054</v>
      </c>
      <c r="H592" s="175">
        <v>0</v>
      </c>
      <c r="I592" s="175">
        <v>0</v>
      </c>
      <c r="J592" s="177">
        <v>10054</v>
      </c>
    </row>
    <row r="593" spans="1:10" x14ac:dyDescent="0.2">
      <c r="A593" s="289"/>
      <c r="B593" s="284"/>
      <c r="C593" s="284"/>
      <c r="D593" s="183" t="s">
        <v>127</v>
      </c>
      <c r="E593" s="175">
        <v>2</v>
      </c>
      <c r="F593" s="176">
        <v>1372</v>
      </c>
      <c r="G593" s="176">
        <v>2744</v>
      </c>
      <c r="H593" s="175">
        <v>0</v>
      </c>
      <c r="I593" s="175">
        <v>0</v>
      </c>
      <c r="J593" s="177">
        <v>2744</v>
      </c>
    </row>
    <row r="594" spans="1:10" x14ac:dyDescent="0.2">
      <c r="A594" s="289"/>
      <c r="B594" s="284"/>
      <c r="C594" s="284"/>
      <c r="D594" s="183" t="s">
        <v>99</v>
      </c>
      <c r="E594" s="175">
        <v>117</v>
      </c>
      <c r="F594" s="176">
        <v>33520</v>
      </c>
      <c r="G594" s="176">
        <v>3921817</v>
      </c>
      <c r="H594" s="175">
        <v>0</v>
      </c>
      <c r="I594" s="175">
        <v>0</v>
      </c>
      <c r="J594" s="177">
        <v>3921817</v>
      </c>
    </row>
    <row r="595" spans="1:10" x14ac:dyDescent="0.2">
      <c r="A595" s="289"/>
      <c r="B595" s="284"/>
      <c r="C595" s="284"/>
      <c r="D595" s="183" t="s">
        <v>232</v>
      </c>
      <c r="E595" s="175">
        <v>1</v>
      </c>
      <c r="F595" s="176">
        <v>25051</v>
      </c>
      <c r="G595" s="176">
        <v>25051</v>
      </c>
      <c r="H595" s="175">
        <v>0</v>
      </c>
      <c r="I595" s="175">
        <v>0</v>
      </c>
      <c r="J595" s="177">
        <v>25051</v>
      </c>
    </row>
    <row r="596" spans="1:10" x14ac:dyDescent="0.2">
      <c r="A596" s="289"/>
      <c r="B596" s="284"/>
      <c r="C596" s="284"/>
      <c r="D596" s="183" t="s">
        <v>101</v>
      </c>
      <c r="E596" s="175">
        <v>4</v>
      </c>
      <c r="F596" s="176">
        <v>4050</v>
      </c>
      <c r="G596" s="176">
        <v>16201</v>
      </c>
      <c r="H596" s="175">
        <v>0</v>
      </c>
      <c r="I596" s="175">
        <v>0</v>
      </c>
      <c r="J596" s="177">
        <v>16201</v>
      </c>
    </row>
    <row r="597" spans="1:10" x14ac:dyDescent="0.2">
      <c r="A597" s="289"/>
      <c r="B597" s="284"/>
      <c r="C597" s="285"/>
      <c r="D597" s="183" t="s">
        <v>233</v>
      </c>
      <c r="E597" s="175">
        <v>2</v>
      </c>
      <c r="F597" s="176">
        <v>5807</v>
      </c>
      <c r="G597" s="176">
        <v>11614</v>
      </c>
      <c r="H597" s="175">
        <v>0</v>
      </c>
      <c r="I597" s="175">
        <v>0</v>
      </c>
      <c r="J597" s="177">
        <v>11614</v>
      </c>
    </row>
    <row r="598" spans="1:10" x14ac:dyDescent="0.2">
      <c r="A598" s="289"/>
      <c r="B598" s="284"/>
      <c r="C598" s="283" t="s">
        <v>87</v>
      </c>
      <c r="D598" s="183" t="s">
        <v>114</v>
      </c>
      <c r="E598" s="175">
        <v>3</v>
      </c>
      <c r="F598" s="176">
        <v>32098</v>
      </c>
      <c r="G598" s="176">
        <v>96293</v>
      </c>
      <c r="H598" s="176">
        <v>1483</v>
      </c>
      <c r="I598" s="176">
        <v>4449</v>
      </c>
      <c r="J598" s="177">
        <v>91843</v>
      </c>
    </row>
    <row r="599" spans="1:10" x14ac:dyDescent="0.2">
      <c r="A599" s="289"/>
      <c r="B599" s="284"/>
      <c r="C599" s="284"/>
      <c r="D599" s="183" t="s">
        <v>109</v>
      </c>
      <c r="E599" s="175">
        <v>1</v>
      </c>
      <c r="F599" s="176">
        <v>12906</v>
      </c>
      <c r="G599" s="176">
        <v>12906</v>
      </c>
      <c r="H599" s="176">
        <v>1483</v>
      </c>
      <c r="I599" s="176">
        <v>1483</v>
      </c>
      <c r="J599" s="177">
        <v>11423</v>
      </c>
    </row>
    <row r="600" spans="1:10" x14ac:dyDescent="0.2">
      <c r="A600" s="289"/>
      <c r="B600" s="284"/>
      <c r="C600" s="284"/>
      <c r="D600" s="183" t="s">
        <v>103</v>
      </c>
      <c r="E600" s="175">
        <v>1</v>
      </c>
      <c r="F600" s="176">
        <v>9251</v>
      </c>
      <c r="G600" s="176">
        <v>9251</v>
      </c>
      <c r="H600" s="176">
        <v>1483</v>
      </c>
      <c r="I600" s="176">
        <v>1483</v>
      </c>
      <c r="J600" s="177">
        <v>7768</v>
      </c>
    </row>
    <row r="601" spans="1:10" x14ac:dyDescent="0.2">
      <c r="A601" s="289"/>
      <c r="B601" s="284"/>
      <c r="C601" s="284"/>
      <c r="D601" s="183" t="s">
        <v>110</v>
      </c>
      <c r="E601" s="175">
        <v>5</v>
      </c>
      <c r="F601" s="176">
        <v>2855</v>
      </c>
      <c r="G601" s="176">
        <v>14275</v>
      </c>
      <c r="H601" s="176">
        <v>1483</v>
      </c>
      <c r="I601" s="176">
        <v>7415</v>
      </c>
      <c r="J601" s="177">
        <v>6860</v>
      </c>
    </row>
    <row r="602" spans="1:10" x14ac:dyDescent="0.2">
      <c r="A602" s="289"/>
      <c r="B602" s="284"/>
      <c r="C602" s="284"/>
      <c r="D602" s="183" t="s">
        <v>105</v>
      </c>
      <c r="E602" s="175">
        <v>2</v>
      </c>
      <c r="F602" s="176">
        <v>35003</v>
      </c>
      <c r="G602" s="176">
        <v>70006</v>
      </c>
      <c r="H602" s="176">
        <v>1483</v>
      </c>
      <c r="I602" s="176">
        <v>2966</v>
      </c>
      <c r="J602" s="177">
        <v>67040</v>
      </c>
    </row>
    <row r="603" spans="1:10" x14ac:dyDescent="0.2">
      <c r="A603" s="289"/>
      <c r="B603" s="284"/>
      <c r="C603" s="284"/>
      <c r="D603" s="183" t="s">
        <v>234</v>
      </c>
      <c r="E603" s="175">
        <v>2</v>
      </c>
      <c r="F603" s="176">
        <v>26534</v>
      </c>
      <c r="G603" s="176">
        <v>53069</v>
      </c>
      <c r="H603" s="176">
        <v>1483</v>
      </c>
      <c r="I603" s="176">
        <v>2966</v>
      </c>
      <c r="J603" s="177">
        <v>50102</v>
      </c>
    </row>
    <row r="604" spans="1:10" x14ac:dyDescent="0.2">
      <c r="A604" s="289"/>
      <c r="B604" s="284"/>
      <c r="C604" s="285"/>
      <c r="D604" s="183" t="s">
        <v>107</v>
      </c>
      <c r="E604" s="175">
        <v>3</v>
      </c>
      <c r="F604" s="176">
        <v>5533</v>
      </c>
      <c r="G604" s="176">
        <v>16600</v>
      </c>
      <c r="H604" s="176">
        <v>1483</v>
      </c>
      <c r="I604" s="176">
        <v>4449</v>
      </c>
      <c r="J604" s="177">
        <v>12151</v>
      </c>
    </row>
    <row r="605" spans="1:10" x14ac:dyDescent="0.2">
      <c r="A605" s="289"/>
      <c r="B605" s="284"/>
      <c r="C605" s="283" t="s">
        <v>92</v>
      </c>
      <c r="D605" s="183" t="s">
        <v>114</v>
      </c>
      <c r="E605" s="175">
        <v>216</v>
      </c>
      <c r="F605" s="176">
        <v>31449</v>
      </c>
      <c r="G605" s="176">
        <v>6793043</v>
      </c>
      <c r="H605" s="175">
        <v>835</v>
      </c>
      <c r="I605" s="176">
        <v>180313</v>
      </c>
      <c r="J605" s="177">
        <v>6612730</v>
      </c>
    </row>
    <row r="606" spans="1:10" x14ac:dyDescent="0.2">
      <c r="A606" s="289"/>
      <c r="B606" s="284"/>
      <c r="C606" s="284"/>
      <c r="D606" s="183" t="s">
        <v>108</v>
      </c>
      <c r="E606" s="176">
        <v>1449</v>
      </c>
      <c r="F606" s="176">
        <v>19112</v>
      </c>
      <c r="G606" s="176">
        <v>27693400</v>
      </c>
      <c r="H606" s="175">
        <v>835</v>
      </c>
      <c r="I606" s="176">
        <v>1209600</v>
      </c>
      <c r="J606" s="177">
        <v>26483800</v>
      </c>
    </row>
    <row r="607" spans="1:10" x14ac:dyDescent="0.2">
      <c r="A607" s="289"/>
      <c r="B607" s="284"/>
      <c r="C607" s="284"/>
      <c r="D607" s="183" t="s">
        <v>109</v>
      </c>
      <c r="E607" s="175">
        <v>308</v>
      </c>
      <c r="F607" s="176">
        <v>12258</v>
      </c>
      <c r="G607" s="176">
        <v>3775455</v>
      </c>
      <c r="H607" s="175">
        <v>835</v>
      </c>
      <c r="I607" s="176">
        <v>257113</v>
      </c>
      <c r="J607" s="177">
        <v>3518342</v>
      </c>
    </row>
    <row r="608" spans="1:10" x14ac:dyDescent="0.2">
      <c r="A608" s="289"/>
      <c r="B608" s="284"/>
      <c r="C608" s="284"/>
      <c r="D608" s="183" t="s">
        <v>103</v>
      </c>
      <c r="E608" s="175">
        <v>232</v>
      </c>
      <c r="F608" s="176">
        <v>8603</v>
      </c>
      <c r="G608" s="176">
        <v>1995872</v>
      </c>
      <c r="H608" s="175">
        <v>835</v>
      </c>
      <c r="I608" s="176">
        <v>193670</v>
      </c>
      <c r="J608" s="177">
        <v>1802203</v>
      </c>
    </row>
    <row r="609" spans="1:10" x14ac:dyDescent="0.2">
      <c r="A609" s="289"/>
      <c r="B609" s="284"/>
      <c r="C609" s="284"/>
      <c r="D609" s="183" t="s">
        <v>104</v>
      </c>
      <c r="E609" s="175">
        <v>25</v>
      </c>
      <c r="F609" s="176">
        <v>5862</v>
      </c>
      <c r="G609" s="176">
        <v>146546</v>
      </c>
      <c r="H609" s="175">
        <v>835</v>
      </c>
      <c r="I609" s="176">
        <v>20870</v>
      </c>
      <c r="J609" s="177">
        <v>125676</v>
      </c>
    </row>
    <row r="610" spans="1:10" x14ac:dyDescent="0.2">
      <c r="A610" s="289"/>
      <c r="B610" s="284"/>
      <c r="C610" s="284"/>
      <c r="D610" s="183" t="s">
        <v>118</v>
      </c>
      <c r="E610" s="175">
        <v>11</v>
      </c>
      <c r="F610" s="176">
        <v>3577</v>
      </c>
      <c r="G610" s="176">
        <v>39345</v>
      </c>
      <c r="H610" s="175">
        <v>835</v>
      </c>
      <c r="I610" s="176">
        <v>9183</v>
      </c>
      <c r="J610" s="177">
        <v>30162</v>
      </c>
    </row>
    <row r="611" spans="1:10" x14ac:dyDescent="0.2">
      <c r="A611" s="289"/>
      <c r="B611" s="284"/>
      <c r="C611" s="284"/>
      <c r="D611" s="183" t="s">
        <v>110</v>
      </c>
      <c r="E611" s="175">
        <v>424</v>
      </c>
      <c r="F611" s="176">
        <v>2207</v>
      </c>
      <c r="G611" s="176">
        <v>935668</v>
      </c>
      <c r="H611" s="175">
        <v>835</v>
      </c>
      <c r="I611" s="176">
        <v>353948</v>
      </c>
      <c r="J611" s="177">
        <v>581720</v>
      </c>
    </row>
    <row r="612" spans="1:10" x14ac:dyDescent="0.2">
      <c r="A612" s="289"/>
      <c r="B612" s="284"/>
      <c r="C612" s="284"/>
      <c r="D612" s="183" t="s">
        <v>105</v>
      </c>
      <c r="E612" s="176">
        <v>3021</v>
      </c>
      <c r="F612" s="176">
        <v>34355</v>
      </c>
      <c r="G612" s="176">
        <v>103785214</v>
      </c>
      <c r="H612" s="175">
        <v>835</v>
      </c>
      <c r="I612" s="176">
        <v>2521878</v>
      </c>
      <c r="J612" s="177">
        <v>101263336</v>
      </c>
    </row>
    <row r="613" spans="1:10" x14ac:dyDescent="0.2">
      <c r="A613" s="289"/>
      <c r="B613" s="284"/>
      <c r="C613" s="284"/>
      <c r="D613" s="183" t="s">
        <v>234</v>
      </c>
      <c r="E613" s="175">
        <v>89</v>
      </c>
      <c r="F613" s="176">
        <v>25886</v>
      </c>
      <c r="G613" s="176">
        <v>2303853</v>
      </c>
      <c r="H613" s="175">
        <v>835</v>
      </c>
      <c r="I613" s="176">
        <v>74296</v>
      </c>
      <c r="J613" s="177">
        <v>2229557</v>
      </c>
    </row>
    <row r="614" spans="1:10" x14ac:dyDescent="0.2">
      <c r="A614" s="289"/>
      <c r="B614" s="284"/>
      <c r="C614" s="284"/>
      <c r="D614" s="183" t="s">
        <v>107</v>
      </c>
      <c r="E614" s="175">
        <v>627</v>
      </c>
      <c r="F614" s="176">
        <v>4885</v>
      </c>
      <c r="G614" s="176">
        <v>3062910</v>
      </c>
      <c r="H614" s="175">
        <v>835</v>
      </c>
      <c r="I614" s="176">
        <v>523409</v>
      </c>
      <c r="J614" s="177">
        <v>2539501</v>
      </c>
    </row>
    <row r="615" spans="1:10" x14ac:dyDescent="0.2">
      <c r="A615" s="290"/>
      <c r="B615" s="285"/>
      <c r="C615" s="285"/>
      <c r="D615" s="183" t="s">
        <v>235</v>
      </c>
      <c r="E615" s="175">
        <v>103</v>
      </c>
      <c r="F615" s="176">
        <v>6642</v>
      </c>
      <c r="G615" s="176">
        <v>684079</v>
      </c>
      <c r="H615" s="175">
        <v>835</v>
      </c>
      <c r="I615" s="176">
        <v>85983</v>
      </c>
      <c r="J615" s="177">
        <v>598097</v>
      </c>
    </row>
    <row r="616" spans="1:10" ht="15.75" customHeight="1" x14ac:dyDescent="0.2">
      <c r="A616" s="288" t="s">
        <v>137</v>
      </c>
      <c r="B616" s="291" t="s">
        <v>64</v>
      </c>
      <c r="C616" s="292"/>
      <c r="D616" s="293"/>
      <c r="E616" s="175">
        <v>7</v>
      </c>
      <c r="F616" s="176"/>
      <c r="G616" s="176">
        <v>52217</v>
      </c>
      <c r="H616" s="176"/>
      <c r="I616" s="176">
        <v>14443</v>
      </c>
      <c r="J616" s="177">
        <v>37774</v>
      </c>
    </row>
    <row r="617" spans="1:10" x14ac:dyDescent="0.2">
      <c r="A617" s="289"/>
      <c r="B617" s="183" t="s">
        <v>79</v>
      </c>
      <c r="C617" s="183" t="s">
        <v>80</v>
      </c>
      <c r="D617" s="183" t="s">
        <v>81</v>
      </c>
      <c r="E617" s="294">
        <v>3</v>
      </c>
      <c r="F617" s="281">
        <v>8431</v>
      </c>
      <c r="G617" s="281">
        <v>25293</v>
      </c>
      <c r="H617" s="281">
        <v>2592</v>
      </c>
      <c r="I617" s="281">
        <v>7777</v>
      </c>
      <c r="J617" s="286">
        <v>17516</v>
      </c>
    </row>
    <row r="618" spans="1:10" x14ac:dyDescent="0.2">
      <c r="A618" s="289"/>
      <c r="B618" s="283" t="s">
        <v>82</v>
      </c>
      <c r="C618" s="183" t="s">
        <v>87</v>
      </c>
      <c r="D618" s="183" t="s">
        <v>90</v>
      </c>
      <c r="E618" s="295"/>
      <c r="F618" s="282"/>
      <c r="G618" s="282"/>
      <c r="H618" s="282"/>
      <c r="I618" s="282"/>
      <c r="J618" s="287"/>
    </row>
    <row r="619" spans="1:10" x14ac:dyDescent="0.2">
      <c r="A619" s="289"/>
      <c r="B619" s="285"/>
      <c r="C619" s="183" t="s">
        <v>92</v>
      </c>
      <c r="D619" s="183" t="s">
        <v>90</v>
      </c>
      <c r="E619" s="175">
        <v>3</v>
      </c>
      <c r="F619" s="176">
        <v>7783</v>
      </c>
      <c r="G619" s="176">
        <v>23348</v>
      </c>
      <c r="H619" s="176">
        <v>1944</v>
      </c>
      <c r="I619" s="176">
        <v>5832</v>
      </c>
      <c r="J619" s="177">
        <v>17516</v>
      </c>
    </row>
    <row r="620" spans="1:10" x14ac:dyDescent="0.2">
      <c r="A620" s="290"/>
      <c r="B620" s="183" t="s">
        <v>98</v>
      </c>
      <c r="C620" s="183" t="s">
        <v>92</v>
      </c>
      <c r="D620" s="183" t="s">
        <v>118</v>
      </c>
      <c r="E620" s="175">
        <v>1</v>
      </c>
      <c r="F620" s="176">
        <v>3577</v>
      </c>
      <c r="G620" s="176">
        <v>3577</v>
      </c>
      <c r="H620" s="175">
        <v>835</v>
      </c>
      <c r="I620" s="175">
        <v>835</v>
      </c>
      <c r="J620" s="177">
        <v>2742</v>
      </c>
    </row>
    <row r="621" spans="1:10" ht="15.75" customHeight="1" x14ac:dyDescent="0.2">
      <c r="A621" s="288" t="s">
        <v>58</v>
      </c>
      <c r="B621" s="291" t="s">
        <v>64</v>
      </c>
      <c r="C621" s="292"/>
      <c r="D621" s="293"/>
      <c r="E621" s="176">
        <v>54907</v>
      </c>
      <c r="F621" s="176"/>
      <c r="G621" s="176">
        <v>746000032</v>
      </c>
      <c r="H621" s="176"/>
      <c r="I621" s="176">
        <v>82150244</v>
      </c>
      <c r="J621" s="177">
        <v>663849788</v>
      </c>
    </row>
    <row r="622" spans="1:10" x14ac:dyDescent="0.2">
      <c r="A622" s="289"/>
      <c r="B622" s="183" t="s">
        <v>79</v>
      </c>
      <c r="C622" s="183" t="s">
        <v>80</v>
      </c>
      <c r="D622" s="183" t="s">
        <v>81</v>
      </c>
      <c r="E622" s="294">
        <v>1</v>
      </c>
      <c r="F622" s="281">
        <v>30014</v>
      </c>
      <c r="G622" s="281">
        <v>30014</v>
      </c>
      <c r="H622" s="294">
        <v>0</v>
      </c>
      <c r="I622" s="294">
        <v>0</v>
      </c>
      <c r="J622" s="286">
        <v>30014</v>
      </c>
    </row>
    <row r="623" spans="1:10" x14ac:dyDescent="0.2">
      <c r="A623" s="289"/>
      <c r="B623" s="283" t="s">
        <v>82</v>
      </c>
      <c r="C623" s="283" t="s">
        <v>83</v>
      </c>
      <c r="D623" s="183" t="s">
        <v>84</v>
      </c>
      <c r="E623" s="295"/>
      <c r="F623" s="282"/>
      <c r="G623" s="282"/>
      <c r="H623" s="295"/>
      <c r="I623" s="295"/>
      <c r="J623" s="287"/>
    </row>
    <row r="624" spans="1:10" x14ac:dyDescent="0.2">
      <c r="A624" s="289"/>
      <c r="B624" s="284"/>
      <c r="C624" s="284"/>
      <c r="D624" s="183" t="s">
        <v>119</v>
      </c>
      <c r="E624" s="175">
        <v>18</v>
      </c>
      <c r="F624" s="176">
        <v>27078</v>
      </c>
      <c r="G624" s="176">
        <v>487409</v>
      </c>
      <c r="H624" s="175">
        <v>0</v>
      </c>
      <c r="I624" s="175">
        <v>0</v>
      </c>
      <c r="J624" s="177">
        <v>487409</v>
      </c>
    </row>
    <row r="625" spans="1:10" x14ac:dyDescent="0.2">
      <c r="A625" s="289"/>
      <c r="B625" s="284"/>
      <c r="C625" s="284"/>
      <c r="D625" s="183" t="s">
        <v>85</v>
      </c>
      <c r="E625" s="175">
        <v>73</v>
      </c>
      <c r="F625" s="176">
        <v>14471</v>
      </c>
      <c r="G625" s="176">
        <v>1056349</v>
      </c>
      <c r="H625" s="175">
        <v>0</v>
      </c>
      <c r="I625" s="175">
        <v>0</v>
      </c>
      <c r="J625" s="177">
        <v>1056349</v>
      </c>
    </row>
    <row r="626" spans="1:10" x14ac:dyDescent="0.2">
      <c r="A626" s="289"/>
      <c r="B626" s="284"/>
      <c r="C626" s="284"/>
      <c r="D626" s="183" t="s">
        <v>86</v>
      </c>
      <c r="E626" s="175">
        <v>305</v>
      </c>
      <c r="F626" s="176">
        <v>6948</v>
      </c>
      <c r="G626" s="176">
        <v>2119087</v>
      </c>
      <c r="H626" s="175">
        <v>0</v>
      </c>
      <c r="I626" s="175">
        <v>0</v>
      </c>
      <c r="J626" s="177">
        <v>2119087</v>
      </c>
    </row>
    <row r="627" spans="1:10" x14ac:dyDescent="0.2">
      <c r="A627" s="289"/>
      <c r="B627" s="284"/>
      <c r="C627" s="285"/>
      <c r="D627" s="183" t="s">
        <v>100</v>
      </c>
      <c r="E627" s="175">
        <v>48</v>
      </c>
      <c r="F627" s="176">
        <v>10437</v>
      </c>
      <c r="G627" s="176">
        <v>500962</v>
      </c>
      <c r="H627" s="175">
        <v>0</v>
      </c>
      <c r="I627" s="175">
        <v>0</v>
      </c>
      <c r="J627" s="177">
        <v>500962</v>
      </c>
    </row>
    <row r="628" spans="1:10" x14ac:dyDescent="0.2">
      <c r="A628" s="289"/>
      <c r="B628" s="284"/>
      <c r="C628" s="283" t="s">
        <v>87</v>
      </c>
      <c r="D628" s="183" t="s">
        <v>88</v>
      </c>
      <c r="E628" s="175">
        <v>1</v>
      </c>
      <c r="F628" s="176">
        <v>28561</v>
      </c>
      <c r="G628" s="176">
        <v>28561</v>
      </c>
      <c r="H628" s="176">
        <v>2592</v>
      </c>
      <c r="I628" s="176">
        <v>2592</v>
      </c>
      <c r="J628" s="177">
        <v>25969</v>
      </c>
    </row>
    <row r="629" spans="1:10" x14ac:dyDescent="0.2">
      <c r="A629" s="289"/>
      <c r="B629" s="284"/>
      <c r="C629" s="284"/>
      <c r="D629" s="183" t="s">
        <v>89</v>
      </c>
      <c r="E629" s="175">
        <v>36</v>
      </c>
      <c r="F629" s="176">
        <v>15954</v>
      </c>
      <c r="G629" s="176">
        <v>574330</v>
      </c>
      <c r="H629" s="176">
        <v>2592</v>
      </c>
      <c r="I629" s="176">
        <v>93322</v>
      </c>
      <c r="J629" s="177">
        <v>481009</v>
      </c>
    </row>
    <row r="630" spans="1:10" x14ac:dyDescent="0.2">
      <c r="A630" s="289"/>
      <c r="B630" s="284"/>
      <c r="C630" s="284"/>
      <c r="D630" s="183" t="s">
        <v>90</v>
      </c>
      <c r="E630" s="175">
        <v>247</v>
      </c>
      <c r="F630" s="176">
        <v>8431</v>
      </c>
      <c r="G630" s="176">
        <v>2082437</v>
      </c>
      <c r="H630" s="176">
        <v>2592</v>
      </c>
      <c r="I630" s="176">
        <v>640291</v>
      </c>
      <c r="J630" s="177">
        <v>1442146</v>
      </c>
    </row>
    <row r="631" spans="1:10" x14ac:dyDescent="0.2">
      <c r="A631" s="289"/>
      <c r="B631" s="284"/>
      <c r="C631" s="285"/>
      <c r="D631" s="183" t="s">
        <v>106</v>
      </c>
      <c r="E631" s="175">
        <v>9</v>
      </c>
      <c r="F631" s="176">
        <v>11920</v>
      </c>
      <c r="G631" s="176">
        <v>107278</v>
      </c>
      <c r="H631" s="176">
        <v>2592</v>
      </c>
      <c r="I631" s="176">
        <v>23330</v>
      </c>
      <c r="J631" s="177">
        <v>83948</v>
      </c>
    </row>
    <row r="632" spans="1:10" x14ac:dyDescent="0.2">
      <c r="A632" s="289"/>
      <c r="B632" s="284"/>
      <c r="C632" s="283" t="s">
        <v>91</v>
      </c>
      <c r="D632" s="183" t="s">
        <v>93</v>
      </c>
      <c r="E632" s="175">
        <v>3</v>
      </c>
      <c r="F632" s="176">
        <v>31267</v>
      </c>
      <c r="G632" s="176">
        <v>93800</v>
      </c>
      <c r="H632" s="176">
        <v>2362</v>
      </c>
      <c r="I632" s="176">
        <v>7087</v>
      </c>
      <c r="J632" s="177">
        <v>86713</v>
      </c>
    </row>
    <row r="633" spans="1:10" x14ac:dyDescent="0.2">
      <c r="A633" s="289"/>
      <c r="B633" s="284"/>
      <c r="C633" s="284"/>
      <c r="D633" s="183" t="s">
        <v>88</v>
      </c>
      <c r="E633" s="175">
        <v>36</v>
      </c>
      <c r="F633" s="176">
        <v>28262</v>
      </c>
      <c r="G633" s="176">
        <v>1017420</v>
      </c>
      <c r="H633" s="176">
        <v>2362</v>
      </c>
      <c r="I633" s="176">
        <v>85043</v>
      </c>
      <c r="J633" s="177">
        <v>932377</v>
      </c>
    </row>
    <row r="634" spans="1:10" x14ac:dyDescent="0.2">
      <c r="A634" s="289"/>
      <c r="B634" s="284"/>
      <c r="C634" s="284"/>
      <c r="D634" s="183" t="s">
        <v>89</v>
      </c>
      <c r="E634" s="175">
        <v>158</v>
      </c>
      <c r="F634" s="176">
        <v>15708</v>
      </c>
      <c r="G634" s="176">
        <v>2481830</v>
      </c>
      <c r="H634" s="176">
        <v>2362</v>
      </c>
      <c r="I634" s="176">
        <v>373246</v>
      </c>
      <c r="J634" s="177">
        <v>2108584</v>
      </c>
    </row>
    <row r="635" spans="1:10" x14ac:dyDescent="0.2">
      <c r="A635" s="289"/>
      <c r="B635" s="284"/>
      <c r="C635" s="284"/>
      <c r="D635" s="183" t="s">
        <v>90</v>
      </c>
      <c r="E635" s="175">
        <v>290</v>
      </c>
      <c r="F635" s="176">
        <v>8179</v>
      </c>
      <c r="G635" s="176">
        <v>2372005</v>
      </c>
      <c r="H635" s="176">
        <v>2362</v>
      </c>
      <c r="I635" s="176">
        <v>685072</v>
      </c>
      <c r="J635" s="177">
        <v>1686932</v>
      </c>
    </row>
    <row r="636" spans="1:10" x14ac:dyDescent="0.2">
      <c r="A636" s="289"/>
      <c r="B636" s="284"/>
      <c r="C636" s="285"/>
      <c r="D636" s="183" t="s">
        <v>106</v>
      </c>
      <c r="E636" s="175">
        <v>46</v>
      </c>
      <c r="F636" s="176">
        <v>11644</v>
      </c>
      <c r="G636" s="176">
        <v>535642</v>
      </c>
      <c r="H636" s="176">
        <v>2362</v>
      </c>
      <c r="I636" s="176">
        <v>108667</v>
      </c>
      <c r="J636" s="177">
        <v>426975</v>
      </c>
    </row>
    <row r="637" spans="1:10" x14ac:dyDescent="0.2">
      <c r="A637" s="289"/>
      <c r="B637" s="284"/>
      <c r="C637" s="283" t="s">
        <v>92</v>
      </c>
      <c r="D637" s="183" t="s">
        <v>93</v>
      </c>
      <c r="E637" s="175">
        <v>13</v>
      </c>
      <c r="F637" s="176">
        <v>30848</v>
      </c>
      <c r="G637" s="176">
        <v>401028</v>
      </c>
      <c r="H637" s="176">
        <v>1944</v>
      </c>
      <c r="I637" s="176">
        <v>25271</v>
      </c>
      <c r="J637" s="177">
        <v>375757</v>
      </c>
    </row>
    <row r="638" spans="1:10" x14ac:dyDescent="0.2">
      <c r="A638" s="289"/>
      <c r="B638" s="284"/>
      <c r="C638" s="284"/>
      <c r="D638" s="183" t="s">
        <v>88</v>
      </c>
      <c r="E638" s="176">
        <v>2427</v>
      </c>
      <c r="F638" s="176">
        <v>27913</v>
      </c>
      <c r="G638" s="176">
        <v>67744957</v>
      </c>
      <c r="H638" s="176">
        <v>1944</v>
      </c>
      <c r="I638" s="176">
        <v>4717994</v>
      </c>
      <c r="J638" s="177">
        <v>63026962</v>
      </c>
    </row>
    <row r="639" spans="1:10" x14ac:dyDescent="0.2">
      <c r="A639" s="289"/>
      <c r="B639" s="284"/>
      <c r="C639" s="284"/>
      <c r="D639" s="183" t="s">
        <v>89</v>
      </c>
      <c r="E639" s="176">
        <v>5185</v>
      </c>
      <c r="F639" s="176">
        <v>15305</v>
      </c>
      <c r="G639" s="176">
        <v>79358053</v>
      </c>
      <c r="H639" s="176">
        <v>1944</v>
      </c>
      <c r="I639" s="176">
        <v>10079440</v>
      </c>
      <c r="J639" s="177">
        <v>69278614</v>
      </c>
    </row>
    <row r="640" spans="1:10" x14ac:dyDescent="0.2">
      <c r="A640" s="289"/>
      <c r="B640" s="284"/>
      <c r="C640" s="284"/>
      <c r="D640" s="183" t="s">
        <v>94</v>
      </c>
      <c r="E640" s="175">
        <v>24</v>
      </c>
      <c r="F640" s="176">
        <v>21026</v>
      </c>
      <c r="G640" s="176">
        <v>504626</v>
      </c>
      <c r="H640" s="176">
        <v>1944</v>
      </c>
      <c r="I640" s="176">
        <v>46655</v>
      </c>
      <c r="J640" s="177">
        <v>457971</v>
      </c>
    </row>
    <row r="641" spans="1:10" x14ac:dyDescent="0.2">
      <c r="A641" s="289"/>
      <c r="B641" s="284"/>
      <c r="C641" s="284"/>
      <c r="D641" s="183" t="s">
        <v>90</v>
      </c>
      <c r="E641" s="176">
        <v>12333</v>
      </c>
      <c r="F641" s="176">
        <v>7783</v>
      </c>
      <c r="G641" s="176">
        <v>95982913</v>
      </c>
      <c r="H641" s="176">
        <v>1944</v>
      </c>
      <c r="I641" s="176">
        <v>23974875</v>
      </c>
      <c r="J641" s="177">
        <v>72008038</v>
      </c>
    </row>
    <row r="642" spans="1:10" x14ac:dyDescent="0.2">
      <c r="A642" s="289"/>
      <c r="B642" s="285"/>
      <c r="C642" s="285"/>
      <c r="D642" s="183" t="s">
        <v>106</v>
      </c>
      <c r="E642" s="176">
        <v>5495</v>
      </c>
      <c r="F642" s="176">
        <v>11271</v>
      </c>
      <c r="G642" s="176">
        <v>61936879</v>
      </c>
      <c r="H642" s="176">
        <v>1944</v>
      </c>
      <c r="I642" s="176">
        <v>10682068</v>
      </c>
      <c r="J642" s="177">
        <v>51254812</v>
      </c>
    </row>
    <row r="643" spans="1:10" x14ac:dyDescent="0.2">
      <c r="A643" s="289"/>
      <c r="B643" s="283" t="s">
        <v>95</v>
      </c>
      <c r="C643" s="283" t="s">
        <v>83</v>
      </c>
      <c r="D643" s="183" t="s">
        <v>96</v>
      </c>
      <c r="E643" s="175">
        <v>806</v>
      </c>
      <c r="F643" s="176">
        <v>20593</v>
      </c>
      <c r="G643" s="176">
        <v>16598011</v>
      </c>
      <c r="H643" s="176">
        <v>3416</v>
      </c>
      <c r="I643" s="176">
        <v>2753343</v>
      </c>
      <c r="J643" s="177">
        <v>13844668</v>
      </c>
    </row>
    <row r="644" spans="1:10" x14ac:dyDescent="0.2">
      <c r="A644" s="289"/>
      <c r="B644" s="285"/>
      <c r="C644" s="285"/>
      <c r="D644" s="183" t="s">
        <v>97</v>
      </c>
      <c r="E644" s="176">
        <v>2042</v>
      </c>
      <c r="F644" s="176">
        <v>17736</v>
      </c>
      <c r="G644" s="176">
        <v>36217553</v>
      </c>
      <c r="H644" s="176">
        <v>3416</v>
      </c>
      <c r="I644" s="176">
        <v>6975591</v>
      </c>
      <c r="J644" s="177">
        <v>29241962</v>
      </c>
    </row>
    <row r="645" spans="1:10" x14ac:dyDescent="0.2">
      <c r="A645" s="289"/>
      <c r="B645" s="283" t="s">
        <v>98</v>
      </c>
      <c r="C645" s="283" t="s">
        <v>83</v>
      </c>
      <c r="D645" s="183" t="s">
        <v>123</v>
      </c>
      <c r="E645" s="175">
        <v>5</v>
      </c>
      <c r="F645" s="176">
        <v>30614</v>
      </c>
      <c r="G645" s="176">
        <v>153072</v>
      </c>
      <c r="H645" s="175">
        <v>0</v>
      </c>
      <c r="I645" s="175">
        <v>0</v>
      </c>
      <c r="J645" s="177">
        <v>153072</v>
      </c>
    </row>
    <row r="646" spans="1:10" x14ac:dyDescent="0.2">
      <c r="A646" s="289"/>
      <c r="B646" s="284"/>
      <c r="C646" s="284"/>
      <c r="D646" s="183" t="s">
        <v>113</v>
      </c>
      <c r="E646" s="175">
        <v>95</v>
      </c>
      <c r="F646" s="176">
        <v>18277</v>
      </c>
      <c r="G646" s="176">
        <v>1736343</v>
      </c>
      <c r="H646" s="175">
        <v>0</v>
      </c>
      <c r="I646" s="175">
        <v>0</v>
      </c>
      <c r="J646" s="177">
        <v>1736343</v>
      </c>
    </row>
    <row r="647" spans="1:10" x14ac:dyDescent="0.2">
      <c r="A647" s="289"/>
      <c r="B647" s="284"/>
      <c r="C647" s="284"/>
      <c r="D647" s="183" t="s">
        <v>121</v>
      </c>
      <c r="E647" s="175">
        <v>11</v>
      </c>
      <c r="F647" s="176">
        <v>11423</v>
      </c>
      <c r="G647" s="176">
        <v>125655</v>
      </c>
      <c r="H647" s="175">
        <v>0</v>
      </c>
      <c r="I647" s="175">
        <v>0</v>
      </c>
      <c r="J647" s="177">
        <v>125655</v>
      </c>
    </row>
    <row r="648" spans="1:10" x14ac:dyDescent="0.2">
      <c r="A648" s="289"/>
      <c r="B648" s="284"/>
      <c r="C648" s="284"/>
      <c r="D648" s="183" t="s">
        <v>112</v>
      </c>
      <c r="E648" s="175">
        <v>8</v>
      </c>
      <c r="F648" s="176">
        <v>7768</v>
      </c>
      <c r="G648" s="176">
        <v>62145</v>
      </c>
      <c r="H648" s="175">
        <v>0</v>
      </c>
      <c r="I648" s="175">
        <v>0</v>
      </c>
      <c r="J648" s="177">
        <v>62145</v>
      </c>
    </row>
    <row r="649" spans="1:10" x14ac:dyDescent="0.2">
      <c r="A649" s="289"/>
      <c r="B649" s="284"/>
      <c r="C649" s="284"/>
      <c r="D649" s="183" t="s">
        <v>124</v>
      </c>
      <c r="E649" s="175">
        <v>10</v>
      </c>
      <c r="F649" s="176">
        <v>5027</v>
      </c>
      <c r="G649" s="176">
        <v>50271</v>
      </c>
      <c r="H649" s="175">
        <v>0</v>
      </c>
      <c r="I649" s="175">
        <v>0</v>
      </c>
      <c r="J649" s="177">
        <v>50271</v>
      </c>
    </row>
    <row r="650" spans="1:10" x14ac:dyDescent="0.2">
      <c r="A650" s="289"/>
      <c r="B650" s="284"/>
      <c r="C650" s="284"/>
      <c r="D650" s="183" t="s">
        <v>122</v>
      </c>
      <c r="E650" s="175">
        <v>17</v>
      </c>
      <c r="F650" s="176">
        <v>2742</v>
      </c>
      <c r="G650" s="176">
        <v>46614</v>
      </c>
      <c r="H650" s="175">
        <v>0</v>
      </c>
      <c r="I650" s="175">
        <v>0</v>
      </c>
      <c r="J650" s="177">
        <v>46614</v>
      </c>
    </row>
    <row r="651" spans="1:10" x14ac:dyDescent="0.2">
      <c r="A651" s="289"/>
      <c r="B651" s="284"/>
      <c r="C651" s="284"/>
      <c r="D651" s="183" t="s">
        <v>127</v>
      </c>
      <c r="E651" s="175">
        <v>4</v>
      </c>
      <c r="F651" s="176">
        <v>1372</v>
      </c>
      <c r="G651" s="176">
        <v>5488</v>
      </c>
      <c r="H651" s="175">
        <v>0</v>
      </c>
      <c r="I651" s="175">
        <v>0</v>
      </c>
      <c r="J651" s="177">
        <v>5488</v>
      </c>
    </row>
    <row r="652" spans="1:10" x14ac:dyDescent="0.2">
      <c r="A652" s="289"/>
      <c r="B652" s="284"/>
      <c r="C652" s="284"/>
      <c r="D652" s="183" t="s">
        <v>99</v>
      </c>
      <c r="E652" s="175">
        <v>197</v>
      </c>
      <c r="F652" s="176">
        <v>33520</v>
      </c>
      <c r="G652" s="176">
        <v>6603402</v>
      </c>
      <c r="H652" s="175">
        <v>0</v>
      </c>
      <c r="I652" s="175">
        <v>0</v>
      </c>
      <c r="J652" s="177">
        <v>6603402</v>
      </c>
    </row>
    <row r="653" spans="1:10" x14ac:dyDescent="0.2">
      <c r="A653" s="289"/>
      <c r="B653" s="284"/>
      <c r="C653" s="284"/>
      <c r="D653" s="183" t="s">
        <v>232</v>
      </c>
      <c r="E653" s="175">
        <v>2</v>
      </c>
      <c r="F653" s="176">
        <v>25051</v>
      </c>
      <c r="G653" s="176">
        <v>50102</v>
      </c>
      <c r="H653" s="175">
        <v>0</v>
      </c>
      <c r="I653" s="175">
        <v>0</v>
      </c>
      <c r="J653" s="177">
        <v>50102</v>
      </c>
    </row>
    <row r="654" spans="1:10" x14ac:dyDescent="0.2">
      <c r="A654" s="289"/>
      <c r="B654" s="284"/>
      <c r="C654" s="284"/>
      <c r="D654" s="183" t="s">
        <v>101</v>
      </c>
      <c r="E654" s="175">
        <v>7</v>
      </c>
      <c r="F654" s="176">
        <v>4050</v>
      </c>
      <c r="G654" s="176">
        <v>28352</v>
      </c>
      <c r="H654" s="175">
        <v>0</v>
      </c>
      <c r="I654" s="175">
        <v>0</v>
      </c>
      <c r="J654" s="177">
        <v>28352</v>
      </c>
    </row>
    <row r="655" spans="1:10" x14ac:dyDescent="0.2">
      <c r="A655" s="289"/>
      <c r="B655" s="284"/>
      <c r="C655" s="285"/>
      <c r="D655" s="183" t="s">
        <v>233</v>
      </c>
      <c r="E655" s="175">
        <v>205</v>
      </c>
      <c r="F655" s="176">
        <v>5807</v>
      </c>
      <c r="G655" s="176">
        <v>1190386</v>
      </c>
      <c r="H655" s="175">
        <v>0</v>
      </c>
      <c r="I655" s="175">
        <v>0</v>
      </c>
      <c r="J655" s="177">
        <v>1190386</v>
      </c>
    </row>
    <row r="656" spans="1:10" x14ac:dyDescent="0.2">
      <c r="A656" s="289"/>
      <c r="B656" s="284"/>
      <c r="C656" s="283" t="s">
        <v>87</v>
      </c>
      <c r="D656" s="183" t="s">
        <v>102</v>
      </c>
      <c r="E656" s="175">
        <v>51</v>
      </c>
      <c r="F656" s="176">
        <v>7134</v>
      </c>
      <c r="G656" s="176">
        <v>363849</v>
      </c>
      <c r="H656" s="176">
        <v>1483</v>
      </c>
      <c r="I656" s="176">
        <v>75638</v>
      </c>
      <c r="J656" s="177">
        <v>288212</v>
      </c>
    </row>
    <row r="657" spans="1:10" x14ac:dyDescent="0.2">
      <c r="A657" s="289"/>
      <c r="B657" s="284"/>
      <c r="C657" s="284"/>
      <c r="D657" s="183" t="s">
        <v>114</v>
      </c>
      <c r="E657" s="175">
        <v>3</v>
      </c>
      <c r="F657" s="176">
        <v>32098</v>
      </c>
      <c r="G657" s="176">
        <v>96293</v>
      </c>
      <c r="H657" s="176">
        <v>1483</v>
      </c>
      <c r="I657" s="176">
        <v>4449</v>
      </c>
      <c r="J657" s="177">
        <v>91843</v>
      </c>
    </row>
    <row r="658" spans="1:10" x14ac:dyDescent="0.2">
      <c r="A658" s="289"/>
      <c r="B658" s="284"/>
      <c r="C658" s="284"/>
      <c r="D658" s="183" t="s">
        <v>108</v>
      </c>
      <c r="E658" s="175">
        <v>43</v>
      </c>
      <c r="F658" s="176">
        <v>19760</v>
      </c>
      <c r="G658" s="176">
        <v>849697</v>
      </c>
      <c r="H658" s="176">
        <v>1483</v>
      </c>
      <c r="I658" s="176">
        <v>63773</v>
      </c>
      <c r="J658" s="177">
        <v>785924</v>
      </c>
    </row>
    <row r="659" spans="1:10" x14ac:dyDescent="0.2">
      <c r="A659" s="289"/>
      <c r="B659" s="284"/>
      <c r="C659" s="284"/>
      <c r="D659" s="183" t="s">
        <v>109</v>
      </c>
      <c r="E659" s="175">
        <v>1</v>
      </c>
      <c r="F659" s="176">
        <v>12906</v>
      </c>
      <c r="G659" s="176">
        <v>12906</v>
      </c>
      <c r="H659" s="176">
        <v>1483</v>
      </c>
      <c r="I659" s="176">
        <v>1483</v>
      </c>
      <c r="J659" s="177">
        <v>11423</v>
      </c>
    </row>
    <row r="660" spans="1:10" x14ac:dyDescent="0.2">
      <c r="A660" s="289"/>
      <c r="B660" s="284"/>
      <c r="C660" s="284"/>
      <c r="D660" s="183" t="s">
        <v>103</v>
      </c>
      <c r="E660" s="175">
        <v>1</v>
      </c>
      <c r="F660" s="176">
        <v>9251</v>
      </c>
      <c r="G660" s="176">
        <v>9251</v>
      </c>
      <c r="H660" s="176">
        <v>1483</v>
      </c>
      <c r="I660" s="176">
        <v>1483</v>
      </c>
      <c r="J660" s="177">
        <v>7768</v>
      </c>
    </row>
    <row r="661" spans="1:10" x14ac:dyDescent="0.2">
      <c r="A661" s="289"/>
      <c r="B661" s="284"/>
      <c r="C661" s="284"/>
      <c r="D661" s="183" t="s">
        <v>104</v>
      </c>
      <c r="E661" s="175">
        <v>3</v>
      </c>
      <c r="F661" s="176">
        <v>6510</v>
      </c>
      <c r="G661" s="176">
        <v>19530</v>
      </c>
      <c r="H661" s="176">
        <v>1483</v>
      </c>
      <c r="I661" s="176">
        <v>4449</v>
      </c>
      <c r="J661" s="177">
        <v>15081</v>
      </c>
    </row>
    <row r="662" spans="1:10" x14ac:dyDescent="0.2">
      <c r="A662" s="289"/>
      <c r="B662" s="284"/>
      <c r="C662" s="284"/>
      <c r="D662" s="183" t="s">
        <v>118</v>
      </c>
      <c r="E662" s="175">
        <v>2</v>
      </c>
      <c r="F662" s="176">
        <v>4225</v>
      </c>
      <c r="G662" s="176">
        <v>8450</v>
      </c>
      <c r="H662" s="176">
        <v>1483</v>
      </c>
      <c r="I662" s="176">
        <v>2966</v>
      </c>
      <c r="J662" s="177">
        <v>5484</v>
      </c>
    </row>
    <row r="663" spans="1:10" x14ac:dyDescent="0.2">
      <c r="A663" s="289"/>
      <c r="B663" s="284"/>
      <c r="C663" s="284"/>
      <c r="D663" s="183" t="s">
        <v>105</v>
      </c>
      <c r="E663" s="175">
        <v>30</v>
      </c>
      <c r="F663" s="176">
        <v>35003</v>
      </c>
      <c r="G663" s="176">
        <v>1050087</v>
      </c>
      <c r="H663" s="176">
        <v>1483</v>
      </c>
      <c r="I663" s="176">
        <v>44493</v>
      </c>
      <c r="J663" s="177">
        <v>1005594</v>
      </c>
    </row>
    <row r="664" spans="1:10" x14ac:dyDescent="0.2">
      <c r="A664" s="289"/>
      <c r="B664" s="284"/>
      <c r="C664" s="284"/>
      <c r="D664" s="183" t="s">
        <v>234</v>
      </c>
      <c r="E664" s="175">
        <v>3</v>
      </c>
      <c r="F664" s="176">
        <v>26534</v>
      </c>
      <c r="G664" s="176">
        <v>79603</v>
      </c>
      <c r="H664" s="176">
        <v>1483</v>
      </c>
      <c r="I664" s="176">
        <v>4449</v>
      </c>
      <c r="J664" s="177">
        <v>75154</v>
      </c>
    </row>
    <row r="665" spans="1:10" x14ac:dyDescent="0.2">
      <c r="A665" s="289"/>
      <c r="B665" s="284"/>
      <c r="C665" s="284"/>
      <c r="D665" s="183" t="s">
        <v>107</v>
      </c>
      <c r="E665" s="175">
        <v>59</v>
      </c>
      <c r="F665" s="176">
        <v>5533</v>
      </c>
      <c r="G665" s="176">
        <v>326467</v>
      </c>
      <c r="H665" s="176">
        <v>1483</v>
      </c>
      <c r="I665" s="176">
        <v>87502</v>
      </c>
      <c r="J665" s="177">
        <v>238964</v>
      </c>
    </row>
    <row r="666" spans="1:10" x14ac:dyDescent="0.2">
      <c r="A666" s="289"/>
      <c r="B666" s="284"/>
      <c r="C666" s="285"/>
      <c r="D666" s="183" t="s">
        <v>235</v>
      </c>
      <c r="E666" s="175">
        <v>17</v>
      </c>
      <c r="F666" s="176">
        <v>7290</v>
      </c>
      <c r="G666" s="176">
        <v>123928</v>
      </c>
      <c r="H666" s="176">
        <v>1483</v>
      </c>
      <c r="I666" s="176">
        <v>25213</v>
      </c>
      <c r="J666" s="177">
        <v>98715</v>
      </c>
    </row>
    <row r="667" spans="1:10" x14ac:dyDescent="0.2">
      <c r="A667" s="289"/>
      <c r="B667" s="284"/>
      <c r="C667" s="283" t="s">
        <v>91</v>
      </c>
      <c r="D667" s="183" t="s">
        <v>102</v>
      </c>
      <c r="E667" s="175">
        <v>30</v>
      </c>
      <c r="F667" s="176">
        <v>6904</v>
      </c>
      <c r="G667" s="176">
        <v>207130</v>
      </c>
      <c r="H667" s="176">
        <v>1253</v>
      </c>
      <c r="I667" s="176">
        <v>37594</v>
      </c>
      <c r="J667" s="177">
        <v>169536</v>
      </c>
    </row>
    <row r="668" spans="1:10" x14ac:dyDescent="0.2">
      <c r="A668" s="289"/>
      <c r="B668" s="284"/>
      <c r="C668" s="284"/>
      <c r="D668" s="183" t="s">
        <v>108</v>
      </c>
      <c r="E668" s="175">
        <v>85</v>
      </c>
      <c r="F668" s="176">
        <v>19378</v>
      </c>
      <c r="G668" s="176">
        <v>1647118</v>
      </c>
      <c r="H668" s="176">
        <v>1253</v>
      </c>
      <c r="I668" s="176">
        <v>106517</v>
      </c>
      <c r="J668" s="177">
        <v>1540601</v>
      </c>
    </row>
    <row r="669" spans="1:10" x14ac:dyDescent="0.2">
      <c r="A669" s="289"/>
      <c r="B669" s="284"/>
      <c r="C669" s="284"/>
      <c r="D669" s="183" t="s">
        <v>104</v>
      </c>
      <c r="E669" s="175">
        <v>1</v>
      </c>
      <c r="F669" s="176">
        <v>6280</v>
      </c>
      <c r="G669" s="176">
        <v>6280</v>
      </c>
      <c r="H669" s="176">
        <v>1253</v>
      </c>
      <c r="I669" s="176">
        <v>1253</v>
      </c>
      <c r="J669" s="177">
        <v>5027</v>
      </c>
    </row>
    <row r="670" spans="1:10" x14ac:dyDescent="0.2">
      <c r="A670" s="289"/>
      <c r="B670" s="284"/>
      <c r="C670" s="284"/>
      <c r="D670" s="183" t="s">
        <v>110</v>
      </c>
      <c r="E670" s="175">
        <v>9</v>
      </c>
      <c r="F670" s="176">
        <v>2625</v>
      </c>
      <c r="G670" s="176">
        <v>23626</v>
      </c>
      <c r="H670" s="176">
        <v>1253</v>
      </c>
      <c r="I670" s="176">
        <v>11278</v>
      </c>
      <c r="J670" s="177">
        <v>12348</v>
      </c>
    </row>
    <row r="671" spans="1:10" x14ac:dyDescent="0.2">
      <c r="A671" s="289"/>
      <c r="B671" s="284"/>
      <c r="C671" s="284"/>
      <c r="D671" s="183" t="s">
        <v>105</v>
      </c>
      <c r="E671" s="175">
        <v>2</v>
      </c>
      <c r="F671" s="176">
        <v>34355</v>
      </c>
      <c r="G671" s="176">
        <v>68709</v>
      </c>
      <c r="H671" s="176">
        <v>1253</v>
      </c>
      <c r="I671" s="176">
        <v>2506</v>
      </c>
      <c r="J671" s="177">
        <v>66203</v>
      </c>
    </row>
    <row r="672" spans="1:10" x14ac:dyDescent="0.2">
      <c r="A672" s="289"/>
      <c r="B672" s="284"/>
      <c r="C672" s="284"/>
      <c r="D672" s="183" t="s">
        <v>107</v>
      </c>
      <c r="E672" s="175">
        <v>24</v>
      </c>
      <c r="F672" s="176">
        <v>5286</v>
      </c>
      <c r="G672" s="176">
        <v>126863</v>
      </c>
      <c r="H672" s="176">
        <v>1253</v>
      </c>
      <c r="I672" s="176">
        <v>30075</v>
      </c>
      <c r="J672" s="177">
        <v>96787</v>
      </c>
    </row>
    <row r="673" spans="1:10" x14ac:dyDescent="0.2">
      <c r="A673" s="289"/>
      <c r="B673" s="284"/>
      <c r="C673" s="285"/>
      <c r="D673" s="183" t="s">
        <v>235</v>
      </c>
      <c r="E673" s="175">
        <v>34</v>
      </c>
      <c r="F673" s="176">
        <v>6875</v>
      </c>
      <c r="G673" s="176">
        <v>233761</v>
      </c>
      <c r="H673" s="176">
        <v>1253</v>
      </c>
      <c r="I673" s="176">
        <v>42607</v>
      </c>
      <c r="J673" s="177">
        <v>191155</v>
      </c>
    </row>
    <row r="674" spans="1:10" x14ac:dyDescent="0.2">
      <c r="A674" s="289"/>
      <c r="B674" s="284"/>
      <c r="C674" s="283" t="s">
        <v>92</v>
      </c>
      <c r="D674" s="183" t="s">
        <v>102</v>
      </c>
      <c r="E674" s="176">
        <v>1867</v>
      </c>
      <c r="F674" s="176">
        <v>6486</v>
      </c>
      <c r="G674" s="176">
        <v>12109344</v>
      </c>
      <c r="H674" s="175">
        <v>835</v>
      </c>
      <c r="I674" s="176">
        <v>1558539</v>
      </c>
      <c r="J674" s="177">
        <v>10550805</v>
      </c>
    </row>
    <row r="675" spans="1:10" x14ac:dyDescent="0.2">
      <c r="A675" s="289"/>
      <c r="B675" s="284"/>
      <c r="C675" s="284"/>
      <c r="D675" s="183" t="s">
        <v>126</v>
      </c>
      <c r="E675" s="175">
        <v>15</v>
      </c>
      <c r="F675" s="176">
        <v>98617</v>
      </c>
      <c r="G675" s="176">
        <v>1479261</v>
      </c>
      <c r="H675" s="175">
        <v>835</v>
      </c>
      <c r="I675" s="176">
        <v>12522</v>
      </c>
      <c r="J675" s="177">
        <v>1466739</v>
      </c>
    </row>
    <row r="676" spans="1:10" x14ac:dyDescent="0.2">
      <c r="A676" s="289"/>
      <c r="B676" s="284"/>
      <c r="C676" s="284"/>
      <c r="D676" s="183" t="s">
        <v>168</v>
      </c>
      <c r="E676" s="175">
        <v>2</v>
      </c>
      <c r="F676" s="176">
        <v>52011</v>
      </c>
      <c r="G676" s="176">
        <v>104021</v>
      </c>
      <c r="H676" s="175">
        <v>835</v>
      </c>
      <c r="I676" s="176">
        <v>1670</v>
      </c>
      <c r="J676" s="177">
        <v>102352</v>
      </c>
    </row>
    <row r="677" spans="1:10" x14ac:dyDescent="0.2">
      <c r="A677" s="289"/>
      <c r="B677" s="284"/>
      <c r="C677" s="284"/>
      <c r="D677" s="183" t="s">
        <v>114</v>
      </c>
      <c r="E677" s="175">
        <v>725</v>
      </c>
      <c r="F677" s="176">
        <v>31449</v>
      </c>
      <c r="G677" s="176">
        <v>22800725</v>
      </c>
      <c r="H677" s="175">
        <v>835</v>
      </c>
      <c r="I677" s="176">
        <v>605217</v>
      </c>
      <c r="J677" s="177">
        <v>22195507</v>
      </c>
    </row>
    <row r="678" spans="1:10" x14ac:dyDescent="0.2">
      <c r="A678" s="289"/>
      <c r="B678" s="284"/>
      <c r="C678" s="284"/>
      <c r="D678" s="183" t="s">
        <v>108</v>
      </c>
      <c r="E678" s="176">
        <v>7454</v>
      </c>
      <c r="F678" s="176">
        <v>19112</v>
      </c>
      <c r="G678" s="176">
        <v>142461424</v>
      </c>
      <c r="H678" s="175">
        <v>835</v>
      </c>
      <c r="I678" s="176">
        <v>6222470</v>
      </c>
      <c r="J678" s="177">
        <v>136238955</v>
      </c>
    </row>
    <row r="679" spans="1:10" x14ac:dyDescent="0.2">
      <c r="A679" s="289"/>
      <c r="B679" s="284"/>
      <c r="C679" s="284"/>
      <c r="D679" s="183" t="s">
        <v>109</v>
      </c>
      <c r="E679" s="176">
        <v>1009</v>
      </c>
      <c r="F679" s="176">
        <v>12258</v>
      </c>
      <c r="G679" s="176">
        <v>12368293</v>
      </c>
      <c r="H679" s="175">
        <v>835</v>
      </c>
      <c r="I679" s="176">
        <v>842296</v>
      </c>
      <c r="J679" s="177">
        <v>11525997</v>
      </c>
    </row>
    <row r="680" spans="1:10" x14ac:dyDescent="0.2">
      <c r="A680" s="289"/>
      <c r="B680" s="284"/>
      <c r="C680" s="284"/>
      <c r="D680" s="183" t="s">
        <v>103</v>
      </c>
      <c r="E680" s="176">
        <v>1158</v>
      </c>
      <c r="F680" s="176">
        <v>8603</v>
      </c>
      <c r="G680" s="176">
        <v>9962157</v>
      </c>
      <c r="H680" s="175">
        <v>835</v>
      </c>
      <c r="I680" s="176">
        <v>966678</v>
      </c>
      <c r="J680" s="177">
        <v>8995478</v>
      </c>
    </row>
    <row r="681" spans="1:10" x14ac:dyDescent="0.2">
      <c r="A681" s="289"/>
      <c r="B681" s="284"/>
      <c r="C681" s="284"/>
      <c r="D681" s="183" t="s">
        <v>104</v>
      </c>
      <c r="E681" s="175">
        <v>561</v>
      </c>
      <c r="F681" s="176">
        <v>5862</v>
      </c>
      <c r="G681" s="176">
        <v>3288490</v>
      </c>
      <c r="H681" s="175">
        <v>835</v>
      </c>
      <c r="I681" s="176">
        <v>468313</v>
      </c>
      <c r="J681" s="177">
        <v>2820177</v>
      </c>
    </row>
    <row r="682" spans="1:10" x14ac:dyDescent="0.2">
      <c r="A682" s="289"/>
      <c r="B682" s="284"/>
      <c r="C682" s="284"/>
      <c r="D682" s="183" t="s">
        <v>118</v>
      </c>
      <c r="E682" s="176">
        <v>4721</v>
      </c>
      <c r="F682" s="176">
        <v>3577</v>
      </c>
      <c r="G682" s="176">
        <v>16886128</v>
      </c>
      <c r="H682" s="175">
        <v>835</v>
      </c>
      <c r="I682" s="176">
        <v>3941009</v>
      </c>
      <c r="J682" s="177">
        <v>12945119</v>
      </c>
    </row>
    <row r="683" spans="1:10" x14ac:dyDescent="0.2">
      <c r="A683" s="289"/>
      <c r="B683" s="284"/>
      <c r="C683" s="284"/>
      <c r="D683" s="183" t="s">
        <v>110</v>
      </c>
      <c r="E683" s="175">
        <v>689</v>
      </c>
      <c r="F683" s="176">
        <v>2207</v>
      </c>
      <c r="G683" s="176">
        <v>1520460</v>
      </c>
      <c r="H683" s="175">
        <v>835</v>
      </c>
      <c r="I683" s="176">
        <v>575165</v>
      </c>
      <c r="J683" s="177">
        <v>945295</v>
      </c>
    </row>
    <row r="684" spans="1:10" x14ac:dyDescent="0.2">
      <c r="A684" s="289"/>
      <c r="B684" s="284"/>
      <c r="C684" s="284"/>
      <c r="D684" s="183" t="s">
        <v>105</v>
      </c>
      <c r="E684" s="176">
        <v>3452</v>
      </c>
      <c r="F684" s="176">
        <v>34355</v>
      </c>
      <c r="G684" s="176">
        <v>118592043</v>
      </c>
      <c r="H684" s="175">
        <v>835</v>
      </c>
      <c r="I684" s="176">
        <v>2881670</v>
      </c>
      <c r="J684" s="177">
        <v>115710373</v>
      </c>
    </row>
    <row r="685" spans="1:10" x14ac:dyDescent="0.2">
      <c r="A685" s="289"/>
      <c r="B685" s="284"/>
      <c r="C685" s="284"/>
      <c r="D685" s="183" t="s">
        <v>234</v>
      </c>
      <c r="E685" s="175">
        <v>88</v>
      </c>
      <c r="F685" s="176">
        <v>25886</v>
      </c>
      <c r="G685" s="176">
        <v>2277967</v>
      </c>
      <c r="H685" s="175">
        <v>835</v>
      </c>
      <c r="I685" s="176">
        <v>73461</v>
      </c>
      <c r="J685" s="177">
        <v>2204506</v>
      </c>
    </row>
    <row r="686" spans="1:10" x14ac:dyDescent="0.2">
      <c r="A686" s="289"/>
      <c r="B686" s="284"/>
      <c r="C686" s="284"/>
      <c r="D686" s="183" t="s">
        <v>107</v>
      </c>
      <c r="E686" s="176">
        <v>1553</v>
      </c>
      <c r="F686" s="176">
        <v>4885</v>
      </c>
      <c r="G686" s="176">
        <v>7586443</v>
      </c>
      <c r="H686" s="175">
        <v>835</v>
      </c>
      <c r="I686" s="176">
        <v>1296417</v>
      </c>
      <c r="J686" s="177">
        <v>6290025</v>
      </c>
    </row>
    <row r="687" spans="1:10" x14ac:dyDescent="0.2">
      <c r="A687" s="290"/>
      <c r="B687" s="285"/>
      <c r="C687" s="285"/>
      <c r="D687" s="183" t="s">
        <v>235</v>
      </c>
      <c r="E687" s="176">
        <v>1058</v>
      </c>
      <c r="F687" s="176">
        <v>6642</v>
      </c>
      <c r="G687" s="176">
        <v>7026756</v>
      </c>
      <c r="H687" s="175">
        <v>835</v>
      </c>
      <c r="I687" s="176">
        <v>883200</v>
      </c>
      <c r="J687" s="177">
        <v>6143556</v>
      </c>
    </row>
    <row r="688" spans="1:10" ht="15.75" customHeight="1" x14ac:dyDescent="0.2">
      <c r="A688" s="288" t="s">
        <v>128</v>
      </c>
      <c r="B688" s="291" t="s">
        <v>64</v>
      </c>
      <c r="C688" s="292"/>
      <c r="D688" s="293"/>
      <c r="E688" s="176">
        <v>14079</v>
      </c>
      <c r="F688" s="176"/>
      <c r="G688" s="176">
        <v>153506147</v>
      </c>
      <c r="H688" s="176"/>
      <c r="I688" s="176">
        <v>19685036</v>
      </c>
      <c r="J688" s="177">
        <v>133821111</v>
      </c>
    </row>
    <row r="689" spans="1:10" x14ac:dyDescent="0.2">
      <c r="A689" s="289"/>
      <c r="B689" s="183" t="s">
        <v>79</v>
      </c>
      <c r="C689" s="183" t="s">
        <v>80</v>
      </c>
      <c r="D689" s="183" t="s">
        <v>81</v>
      </c>
      <c r="E689" s="294">
        <v>54</v>
      </c>
      <c r="F689" s="281">
        <v>27078</v>
      </c>
      <c r="G689" s="281">
        <v>1462226</v>
      </c>
      <c r="H689" s="294">
        <v>0</v>
      </c>
      <c r="I689" s="294">
        <v>0</v>
      </c>
      <c r="J689" s="286">
        <v>1462226</v>
      </c>
    </row>
    <row r="690" spans="1:10" x14ac:dyDescent="0.2">
      <c r="A690" s="289"/>
      <c r="B690" s="283" t="s">
        <v>82</v>
      </c>
      <c r="C690" s="283" t="s">
        <v>83</v>
      </c>
      <c r="D690" s="183" t="s">
        <v>119</v>
      </c>
      <c r="E690" s="295"/>
      <c r="F690" s="282"/>
      <c r="G690" s="282"/>
      <c r="H690" s="295"/>
      <c r="I690" s="295"/>
      <c r="J690" s="287"/>
    </row>
    <row r="691" spans="1:10" x14ac:dyDescent="0.2">
      <c r="A691" s="289"/>
      <c r="B691" s="284"/>
      <c r="C691" s="285"/>
      <c r="D691" s="183" t="s">
        <v>86</v>
      </c>
      <c r="E691" s="176">
        <v>1950</v>
      </c>
      <c r="F691" s="176">
        <v>6948</v>
      </c>
      <c r="G691" s="176">
        <v>13548261</v>
      </c>
      <c r="H691" s="175">
        <v>0</v>
      </c>
      <c r="I691" s="175">
        <v>0</v>
      </c>
      <c r="J691" s="177">
        <v>13548261</v>
      </c>
    </row>
    <row r="692" spans="1:10" x14ac:dyDescent="0.2">
      <c r="A692" s="289"/>
      <c r="B692" s="284"/>
      <c r="C692" s="183" t="s">
        <v>87</v>
      </c>
      <c r="D692" s="183" t="s">
        <v>90</v>
      </c>
      <c r="E692" s="175">
        <v>198</v>
      </c>
      <c r="F692" s="176">
        <v>8431</v>
      </c>
      <c r="G692" s="176">
        <v>1669322</v>
      </c>
      <c r="H692" s="176">
        <v>2592</v>
      </c>
      <c r="I692" s="176">
        <v>513270</v>
      </c>
      <c r="J692" s="177">
        <v>1156052</v>
      </c>
    </row>
    <row r="693" spans="1:10" x14ac:dyDescent="0.2">
      <c r="A693" s="289"/>
      <c r="B693" s="284"/>
      <c r="C693" s="283" t="s">
        <v>92</v>
      </c>
      <c r="D693" s="183" t="s">
        <v>88</v>
      </c>
      <c r="E693" s="175">
        <v>496</v>
      </c>
      <c r="F693" s="176">
        <v>27913</v>
      </c>
      <c r="G693" s="176">
        <v>13844870</v>
      </c>
      <c r="H693" s="176">
        <v>1944</v>
      </c>
      <c r="I693" s="176">
        <v>964205</v>
      </c>
      <c r="J693" s="177">
        <v>12880665</v>
      </c>
    </row>
    <row r="694" spans="1:10" x14ac:dyDescent="0.2">
      <c r="A694" s="289"/>
      <c r="B694" s="284"/>
      <c r="C694" s="284"/>
      <c r="D694" s="183" t="s">
        <v>94</v>
      </c>
      <c r="E694" s="175">
        <v>1</v>
      </c>
      <c r="F694" s="176">
        <v>21026</v>
      </c>
      <c r="G694" s="176">
        <v>21026</v>
      </c>
      <c r="H694" s="176">
        <v>1944</v>
      </c>
      <c r="I694" s="176">
        <v>1944</v>
      </c>
      <c r="J694" s="177">
        <v>19082</v>
      </c>
    </row>
    <row r="695" spans="1:10" x14ac:dyDescent="0.2">
      <c r="A695" s="289"/>
      <c r="B695" s="284"/>
      <c r="C695" s="284"/>
      <c r="D695" s="183" t="s">
        <v>90</v>
      </c>
      <c r="E695" s="176">
        <v>7821</v>
      </c>
      <c r="F695" s="176">
        <v>7783</v>
      </c>
      <c r="G695" s="176">
        <v>60867783</v>
      </c>
      <c r="H695" s="176">
        <v>1944</v>
      </c>
      <c r="I695" s="176">
        <v>15203722</v>
      </c>
      <c r="J695" s="177">
        <v>45664061</v>
      </c>
    </row>
    <row r="696" spans="1:10" x14ac:dyDescent="0.2">
      <c r="A696" s="289"/>
      <c r="B696" s="285"/>
      <c r="C696" s="285"/>
      <c r="D696" s="183" t="s">
        <v>106</v>
      </c>
      <c r="E696" s="175">
        <v>195</v>
      </c>
      <c r="F696" s="176">
        <v>11271</v>
      </c>
      <c r="G696" s="176">
        <v>2197942</v>
      </c>
      <c r="H696" s="176">
        <v>1944</v>
      </c>
      <c r="I696" s="176">
        <v>379072</v>
      </c>
      <c r="J696" s="177">
        <v>1818870</v>
      </c>
    </row>
    <row r="697" spans="1:10" x14ac:dyDescent="0.2">
      <c r="A697" s="289"/>
      <c r="B697" s="283" t="s">
        <v>98</v>
      </c>
      <c r="C697" s="283" t="s">
        <v>83</v>
      </c>
      <c r="D697" s="183" t="s">
        <v>113</v>
      </c>
      <c r="E697" s="175">
        <v>13</v>
      </c>
      <c r="F697" s="176">
        <v>18277</v>
      </c>
      <c r="G697" s="176">
        <v>237605</v>
      </c>
      <c r="H697" s="175">
        <v>0</v>
      </c>
      <c r="I697" s="175">
        <v>0</v>
      </c>
      <c r="J697" s="177">
        <v>237605</v>
      </c>
    </row>
    <row r="698" spans="1:10" x14ac:dyDescent="0.2">
      <c r="A698" s="289"/>
      <c r="B698" s="284"/>
      <c r="C698" s="284"/>
      <c r="D698" s="183" t="s">
        <v>99</v>
      </c>
      <c r="E698" s="175">
        <v>234</v>
      </c>
      <c r="F698" s="176">
        <v>33520</v>
      </c>
      <c r="G698" s="176">
        <v>7843635</v>
      </c>
      <c r="H698" s="175">
        <v>0</v>
      </c>
      <c r="I698" s="175">
        <v>0</v>
      </c>
      <c r="J698" s="177">
        <v>7843635</v>
      </c>
    </row>
    <row r="699" spans="1:10" x14ac:dyDescent="0.2">
      <c r="A699" s="289"/>
      <c r="B699" s="284"/>
      <c r="C699" s="284"/>
      <c r="D699" s="183" t="s">
        <v>101</v>
      </c>
      <c r="E699" s="175">
        <v>12</v>
      </c>
      <c r="F699" s="176">
        <v>4050</v>
      </c>
      <c r="G699" s="176">
        <v>48603</v>
      </c>
      <c r="H699" s="175">
        <v>0</v>
      </c>
      <c r="I699" s="175">
        <v>0</v>
      </c>
      <c r="J699" s="177">
        <v>48603</v>
      </c>
    </row>
    <row r="700" spans="1:10" x14ac:dyDescent="0.2">
      <c r="A700" s="289"/>
      <c r="B700" s="284"/>
      <c r="C700" s="285"/>
      <c r="D700" s="183" t="s">
        <v>233</v>
      </c>
      <c r="E700" s="175">
        <v>32</v>
      </c>
      <c r="F700" s="176">
        <v>5807</v>
      </c>
      <c r="G700" s="176">
        <v>185816</v>
      </c>
      <c r="H700" s="175">
        <v>0</v>
      </c>
      <c r="I700" s="175">
        <v>0</v>
      </c>
      <c r="J700" s="177">
        <v>185816</v>
      </c>
    </row>
    <row r="701" spans="1:10" x14ac:dyDescent="0.2">
      <c r="A701" s="289"/>
      <c r="B701" s="284"/>
      <c r="C701" s="283" t="s">
        <v>87</v>
      </c>
      <c r="D701" s="183" t="s">
        <v>102</v>
      </c>
      <c r="E701" s="175">
        <v>1</v>
      </c>
      <c r="F701" s="176">
        <v>7134</v>
      </c>
      <c r="G701" s="176">
        <v>7134</v>
      </c>
      <c r="H701" s="176">
        <v>1483</v>
      </c>
      <c r="I701" s="176">
        <v>1483</v>
      </c>
      <c r="J701" s="177">
        <v>5651</v>
      </c>
    </row>
    <row r="702" spans="1:10" x14ac:dyDescent="0.2">
      <c r="A702" s="289"/>
      <c r="B702" s="284"/>
      <c r="C702" s="284"/>
      <c r="D702" s="183" t="s">
        <v>108</v>
      </c>
      <c r="E702" s="175">
        <v>1</v>
      </c>
      <c r="F702" s="176">
        <v>19760</v>
      </c>
      <c r="G702" s="176">
        <v>19760</v>
      </c>
      <c r="H702" s="176">
        <v>1483</v>
      </c>
      <c r="I702" s="176">
        <v>1483</v>
      </c>
      <c r="J702" s="177">
        <v>18277</v>
      </c>
    </row>
    <row r="703" spans="1:10" x14ac:dyDescent="0.2">
      <c r="A703" s="289"/>
      <c r="B703" s="284"/>
      <c r="C703" s="284"/>
      <c r="D703" s="183" t="s">
        <v>110</v>
      </c>
      <c r="E703" s="175">
        <v>1</v>
      </c>
      <c r="F703" s="176">
        <v>2855</v>
      </c>
      <c r="G703" s="176">
        <v>2855</v>
      </c>
      <c r="H703" s="176">
        <v>1483</v>
      </c>
      <c r="I703" s="176">
        <v>1483</v>
      </c>
      <c r="J703" s="177">
        <v>1372</v>
      </c>
    </row>
    <row r="704" spans="1:10" x14ac:dyDescent="0.2">
      <c r="A704" s="289"/>
      <c r="B704" s="284"/>
      <c r="C704" s="284"/>
      <c r="D704" s="183" t="s">
        <v>105</v>
      </c>
      <c r="E704" s="175">
        <v>13</v>
      </c>
      <c r="F704" s="176">
        <v>35003</v>
      </c>
      <c r="G704" s="176">
        <v>455038</v>
      </c>
      <c r="H704" s="176">
        <v>1483</v>
      </c>
      <c r="I704" s="176">
        <v>19280</v>
      </c>
      <c r="J704" s="177">
        <v>435757</v>
      </c>
    </row>
    <row r="705" spans="1:10" x14ac:dyDescent="0.2">
      <c r="A705" s="289"/>
      <c r="B705" s="284"/>
      <c r="C705" s="284"/>
      <c r="D705" s="183" t="s">
        <v>107</v>
      </c>
      <c r="E705" s="175">
        <v>38</v>
      </c>
      <c r="F705" s="176">
        <v>5533</v>
      </c>
      <c r="G705" s="176">
        <v>210267</v>
      </c>
      <c r="H705" s="176">
        <v>1483</v>
      </c>
      <c r="I705" s="176">
        <v>56357</v>
      </c>
      <c r="J705" s="177">
        <v>153909</v>
      </c>
    </row>
    <row r="706" spans="1:10" x14ac:dyDescent="0.2">
      <c r="A706" s="289"/>
      <c r="B706" s="284"/>
      <c r="C706" s="285"/>
      <c r="D706" s="183" t="s">
        <v>235</v>
      </c>
      <c r="E706" s="175">
        <v>7</v>
      </c>
      <c r="F706" s="176">
        <v>7290</v>
      </c>
      <c r="G706" s="176">
        <v>51029</v>
      </c>
      <c r="H706" s="176">
        <v>1483</v>
      </c>
      <c r="I706" s="176">
        <v>10382</v>
      </c>
      <c r="J706" s="177">
        <v>40647</v>
      </c>
    </row>
    <row r="707" spans="1:10" x14ac:dyDescent="0.2">
      <c r="A707" s="289"/>
      <c r="B707" s="284"/>
      <c r="C707" s="183" t="s">
        <v>91</v>
      </c>
      <c r="D707" s="183" t="s">
        <v>107</v>
      </c>
      <c r="E707" s="175">
        <v>43</v>
      </c>
      <c r="F707" s="176">
        <v>5138</v>
      </c>
      <c r="G707" s="176">
        <v>220933</v>
      </c>
      <c r="H707" s="176">
        <v>1253</v>
      </c>
      <c r="I707" s="176">
        <v>53885</v>
      </c>
      <c r="J707" s="177">
        <v>167048</v>
      </c>
    </row>
    <row r="708" spans="1:10" x14ac:dyDescent="0.2">
      <c r="A708" s="289"/>
      <c r="B708" s="284"/>
      <c r="C708" s="283" t="s">
        <v>92</v>
      </c>
      <c r="D708" s="183" t="s">
        <v>102</v>
      </c>
      <c r="E708" s="175">
        <v>1</v>
      </c>
      <c r="F708" s="176">
        <v>6486</v>
      </c>
      <c r="G708" s="176">
        <v>6486</v>
      </c>
      <c r="H708" s="175">
        <v>835</v>
      </c>
      <c r="I708" s="175">
        <v>835</v>
      </c>
      <c r="J708" s="177">
        <v>5651</v>
      </c>
    </row>
    <row r="709" spans="1:10" x14ac:dyDescent="0.2">
      <c r="A709" s="289"/>
      <c r="B709" s="284"/>
      <c r="C709" s="284"/>
      <c r="D709" s="183" t="s">
        <v>114</v>
      </c>
      <c r="E709" s="175">
        <v>88</v>
      </c>
      <c r="F709" s="176">
        <v>31449</v>
      </c>
      <c r="G709" s="176">
        <v>2767536</v>
      </c>
      <c r="H709" s="175">
        <v>835</v>
      </c>
      <c r="I709" s="176">
        <v>73461</v>
      </c>
      <c r="J709" s="177">
        <v>2694075</v>
      </c>
    </row>
    <row r="710" spans="1:10" x14ac:dyDescent="0.2">
      <c r="A710" s="289"/>
      <c r="B710" s="284"/>
      <c r="C710" s="284"/>
      <c r="D710" s="183" t="s">
        <v>108</v>
      </c>
      <c r="E710" s="175">
        <v>850</v>
      </c>
      <c r="F710" s="176">
        <v>19112</v>
      </c>
      <c r="G710" s="176">
        <v>16245266</v>
      </c>
      <c r="H710" s="175">
        <v>835</v>
      </c>
      <c r="I710" s="176">
        <v>709565</v>
      </c>
      <c r="J710" s="177">
        <v>15535700</v>
      </c>
    </row>
    <row r="711" spans="1:10" x14ac:dyDescent="0.2">
      <c r="A711" s="289"/>
      <c r="B711" s="284"/>
      <c r="C711" s="284"/>
      <c r="D711" s="183" t="s">
        <v>109</v>
      </c>
      <c r="E711" s="175">
        <v>71</v>
      </c>
      <c r="F711" s="176">
        <v>12258</v>
      </c>
      <c r="G711" s="176">
        <v>870316</v>
      </c>
      <c r="H711" s="175">
        <v>835</v>
      </c>
      <c r="I711" s="176">
        <v>59270</v>
      </c>
      <c r="J711" s="177">
        <v>811046</v>
      </c>
    </row>
    <row r="712" spans="1:10" x14ac:dyDescent="0.2">
      <c r="A712" s="289"/>
      <c r="B712" s="284"/>
      <c r="C712" s="284"/>
      <c r="D712" s="183" t="s">
        <v>103</v>
      </c>
      <c r="E712" s="175">
        <v>58</v>
      </c>
      <c r="F712" s="176">
        <v>8603</v>
      </c>
      <c r="G712" s="176">
        <v>498968</v>
      </c>
      <c r="H712" s="175">
        <v>835</v>
      </c>
      <c r="I712" s="176">
        <v>48417</v>
      </c>
      <c r="J712" s="177">
        <v>450551</v>
      </c>
    </row>
    <row r="713" spans="1:10" x14ac:dyDescent="0.2">
      <c r="A713" s="289"/>
      <c r="B713" s="284"/>
      <c r="C713" s="284"/>
      <c r="D713" s="183" t="s">
        <v>118</v>
      </c>
      <c r="E713" s="175">
        <v>5</v>
      </c>
      <c r="F713" s="176">
        <v>3577</v>
      </c>
      <c r="G713" s="176">
        <v>17884</v>
      </c>
      <c r="H713" s="175">
        <v>835</v>
      </c>
      <c r="I713" s="176">
        <v>4174</v>
      </c>
      <c r="J713" s="177">
        <v>13710</v>
      </c>
    </row>
    <row r="714" spans="1:10" x14ac:dyDescent="0.2">
      <c r="A714" s="289"/>
      <c r="B714" s="284"/>
      <c r="C714" s="284"/>
      <c r="D714" s="183" t="s">
        <v>110</v>
      </c>
      <c r="E714" s="175">
        <v>40</v>
      </c>
      <c r="F714" s="176">
        <v>2207</v>
      </c>
      <c r="G714" s="176">
        <v>88271</v>
      </c>
      <c r="H714" s="175">
        <v>835</v>
      </c>
      <c r="I714" s="176">
        <v>33391</v>
      </c>
      <c r="J714" s="177">
        <v>54879</v>
      </c>
    </row>
    <row r="715" spans="1:10" x14ac:dyDescent="0.2">
      <c r="A715" s="289"/>
      <c r="B715" s="284"/>
      <c r="C715" s="284"/>
      <c r="D715" s="183" t="s">
        <v>105</v>
      </c>
      <c r="E715" s="175">
        <v>658</v>
      </c>
      <c r="F715" s="176">
        <v>34355</v>
      </c>
      <c r="G715" s="176">
        <v>22605320</v>
      </c>
      <c r="H715" s="175">
        <v>835</v>
      </c>
      <c r="I715" s="176">
        <v>549287</v>
      </c>
      <c r="J715" s="177">
        <v>22056033</v>
      </c>
    </row>
    <row r="716" spans="1:10" x14ac:dyDescent="0.2">
      <c r="A716" s="289"/>
      <c r="B716" s="284"/>
      <c r="C716" s="284"/>
      <c r="D716" s="183" t="s">
        <v>234</v>
      </c>
      <c r="E716" s="175">
        <v>25</v>
      </c>
      <c r="F716" s="176">
        <v>25886</v>
      </c>
      <c r="G716" s="176">
        <v>647150</v>
      </c>
      <c r="H716" s="175">
        <v>835</v>
      </c>
      <c r="I716" s="176">
        <v>20870</v>
      </c>
      <c r="J716" s="177">
        <v>626280</v>
      </c>
    </row>
    <row r="717" spans="1:10" x14ac:dyDescent="0.2">
      <c r="A717" s="289"/>
      <c r="B717" s="284"/>
      <c r="C717" s="284"/>
      <c r="D717" s="183" t="s">
        <v>107</v>
      </c>
      <c r="E717" s="175">
        <v>527</v>
      </c>
      <c r="F717" s="176">
        <v>4885</v>
      </c>
      <c r="G717" s="176">
        <v>2574408</v>
      </c>
      <c r="H717" s="175">
        <v>835</v>
      </c>
      <c r="I717" s="176">
        <v>439930</v>
      </c>
      <c r="J717" s="177">
        <v>2134477</v>
      </c>
    </row>
    <row r="718" spans="1:10" x14ac:dyDescent="0.2">
      <c r="A718" s="290"/>
      <c r="B718" s="285"/>
      <c r="C718" s="285"/>
      <c r="D718" s="183" t="s">
        <v>235</v>
      </c>
      <c r="E718" s="175">
        <v>646</v>
      </c>
      <c r="F718" s="176">
        <v>6642</v>
      </c>
      <c r="G718" s="176">
        <v>4290439</v>
      </c>
      <c r="H718" s="175">
        <v>835</v>
      </c>
      <c r="I718" s="176">
        <v>539270</v>
      </c>
      <c r="J718" s="177">
        <v>3751169</v>
      </c>
    </row>
    <row r="719" spans="1:10" ht="15.75" customHeight="1" x14ac:dyDescent="0.2">
      <c r="A719" s="288" t="s">
        <v>61</v>
      </c>
      <c r="B719" s="291" t="s">
        <v>64</v>
      </c>
      <c r="C719" s="292"/>
      <c r="D719" s="293"/>
      <c r="E719" s="176">
        <v>24063</v>
      </c>
      <c r="F719" s="176"/>
      <c r="G719" s="176">
        <v>302230459</v>
      </c>
      <c r="H719" s="176"/>
      <c r="I719" s="176">
        <v>34060125</v>
      </c>
      <c r="J719" s="177">
        <v>268170334</v>
      </c>
    </row>
    <row r="720" spans="1:10" x14ac:dyDescent="0.2">
      <c r="A720" s="289"/>
      <c r="B720" s="183" t="s">
        <v>79</v>
      </c>
      <c r="C720" s="183" t="s">
        <v>80</v>
      </c>
      <c r="D720" s="183" t="s">
        <v>81</v>
      </c>
      <c r="E720" s="294">
        <v>65</v>
      </c>
      <c r="F720" s="281">
        <v>27078</v>
      </c>
      <c r="G720" s="281">
        <v>1760087</v>
      </c>
      <c r="H720" s="294">
        <v>0</v>
      </c>
      <c r="I720" s="294">
        <v>0</v>
      </c>
      <c r="J720" s="286">
        <v>1760087</v>
      </c>
    </row>
    <row r="721" spans="1:10" x14ac:dyDescent="0.2">
      <c r="A721" s="289"/>
      <c r="B721" s="283" t="s">
        <v>82</v>
      </c>
      <c r="C721" s="283" t="s">
        <v>83</v>
      </c>
      <c r="D721" s="183" t="s">
        <v>119</v>
      </c>
      <c r="E721" s="295"/>
      <c r="F721" s="282"/>
      <c r="G721" s="282"/>
      <c r="H721" s="295"/>
      <c r="I721" s="295"/>
      <c r="J721" s="287"/>
    </row>
    <row r="722" spans="1:10" x14ac:dyDescent="0.2">
      <c r="A722" s="289"/>
      <c r="B722" s="284"/>
      <c r="C722" s="284"/>
      <c r="D722" s="183" t="s">
        <v>85</v>
      </c>
      <c r="E722" s="175">
        <v>398</v>
      </c>
      <c r="F722" s="176">
        <v>14471</v>
      </c>
      <c r="G722" s="176">
        <v>5759271</v>
      </c>
      <c r="H722" s="175">
        <v>0</v>
      </c>
      <c r="I722" s="175">
        <v>0</v>
      </c>
      <c r="J722" s="177">
        <v>5759271</v>
      </c>
    </row>
    <row r="723" spans="1:10" x14ac:dyDescent="0.2">
      <c r="A723" s="289"/>
      <c r="B723" s="284"/>
      <c r="C723" s="284"/>
      <c r="D723" s="183" t="s">
        <v>120</v>
      </c>
      <c r="E723" s="175">
        <v>11</v>
      </c>
      <c r="F723" s="176">
        <v>20191</v>
      </c>
      <c r="G723" s="176">
        <v>222104</v>
      </c>
      <c r="H723" s="175">
        <v>0</v>
      </c>
      <c r="I723" s="175">
        <v>0</v>
      </c>
      <c r="J723" s="177">
        <v>222104</v>
      </c>
    </row>
    <row r="724" spans="1:10" x14ac:dyDescent="0.2">
      <c r="A724" s="289"/>
      <c r="B724" s="284"/>
      <c r="C724" s="284"/>
      <c r="D724" s="183" t="s">
        <v>86</v>
      </c>
      <c r="E724" s="176">
        <v>2676</v>
      </c>
      <c r="F724" s="176">
        <v>6948</v>
      </c>
      <c r="G724" s="176">
        <v>18592383</v>
      </c>
      <c r="H724" s="175">
        <v>0</v>
      </c>
      <c r="I724" s="175">
        <v>0</v>
      </c>
      <c r="J724" s="177">
        <v>18592383</v>
      </c>
    </row>
    <row r="725" spans="1:10" x14ac:dyDescent="0.2">
      <c r="A725" s="289"/>
      <c r="B725" s="284"/>
      <c r="C725" s="285"/>
      <c r="D725" s="183" t="s">
        <v>100</v>
      </c>
      <c r="E725" s="175">
        <v>98</v>
      </c>
      <c r="F725" s="176">
        <v>10437</v>
      </c>
      <c r="G725" s="176">
        <v>1022798</v>
      </c>
      <c r="H725" s="175">
        <v>0</v>
      </c>
      <c r="I725" s="175">
        <v>0</v>
      </c>
      <c r="J725" s="177">
        <v>1022798</v>
      </c>
    </row>
    <row r="726" spans="1:10" x14ac:dyDescent="0.2">
      <c r="A726" s="289"/>
      <c r="B726" s="284"/>
      <c r="C726" s="283" t="s">
        <v>87</v>
      </c>
      <c r="D726" s="183" t="s">
        <v>89</v>
      </c>
      <c r="E726" s="175">
        <v>3</v>
      </c>
      <c r="F726" s="176">
        <v>15954</v>
      </c>
      <c r="G726" s="176">
        <v>47861</v>
      </c>
      <c r="H726" s="176">
        <v>2592</v>
      </c>
      <c r="I726" s="176">
        <v>7777</v>
      </c>
      <c r="J726" s="177">
        <v>40084</v>
      </c>
    </row>
    <row r="727" spans="1:10" x14ac:dyDescent="0.2">
      <c r="A727" s="289"/>
      <c r="B727" s="284"/>
      <c r="C727" s="284"/>
      <c r="D727" s="183" t="s">
        <v>90</v>
      </c>
      <c r="E727" s="175">
        <v>235</v>
      </c>
      <c r="F727" s="176">
        <v>8431</v>
      </c>
      <c r="G727" s="176">
        <v>1981266</v>
      </c>
      <c r="H727" s="176">
        <v>2592</v>
      </c>
      <c r="I727" s="176">
        <v>609184</v>
      </c>
      <c r="J727" s="177">
        <v>1372082</v>
      </c>
    </row>
    <row r="728" spans="1:10" x14ac:dyDescent="0.2">
      <c r="A728" s="289"/>
      <c r="B728" s="284"/>
      <c r="C728" s="285"/>
      <c r="D728" s="183" t="s">
        <v>106</v>
      </c>
      <c r="E728" s="175">
        <v>6</v>
      </c>
      <c r="F728" s="176">
        <v>11920</v>
      </c>
      <c r="G728" s="176">
        <v>71519</v>
      </c>
      <c r="H728" s="176">
        <v>2592</v>
      </c>
      <c r="I728" s="176">
        <v>15554</v>
      </c>
      <c r="J728" s="177">
        <v>55965</v>
      </c>
    </row>
    <row r="729" spans="1:10" x14ac:dyDescent="0.2">
      <c r="A729" s="289"/>
      <c r="B729" s="284"/>
      <c r="C729" s="283" t="s">
        <v>92</v>
      </c>
      <c r="D729" s="183" t="s">
        <v>88</v>
      </c>
      <c r="E729" s="175">
        <v>692</v>
      </c>
      <c r="F729" s="176">
        <v>27913</v>
      </c>
      <c r="G729" s="176">
        <v>19315826</v>
      </c>
      <c r="H729" s="176">
        <v>1944</v>
      </c>
      <c r="I729" s="176">
        <v>1345221</v>
      </c>
      <c r="J729" s="177">
        <v>17970605</v>
      </c>
    </row>
    <row r="730" spans="1:10" x14ac:dyDescent="0.2">
      <c r="A730" s="289"/>
      <c r="B730" s="284"/>
      <c r="C730" s="284"/>
      <c r="D730" s="183" t="s">
        <v>89</v>
      </c>
      <c r="E730" s="176">
        <v>2650</v>
      </c>
      <c r="F730" s="176">
        <v>15305</v>
      </c>
      <c r="G730" s="176">
        <v>40559082</v>
      </c>
      <c r="H730" s="176">
        <v>1944</v>
      </c>
      <c r="I730" s="176">
        <v>5151498</v>
      </c>
      <c r="J730" s="177">
        <v>35407585</v>
      </c>
    </row>
    <row r="731" spans="1:10" x14ac:dyDescent="0.2">
      <c r="A731" s="289"/>
      <c r="B731" s="284"/>
      <c r="C731" s="284"/>
      <c r="D731" s="183" t="s">
        <v>94</v>
      </c>
      <c r="E731" s="175">
        <v>66</v>
      </c>
      <c r="F731" s="176">
        <v>21026</v>
      </c>
      <c r="G731" s="176">
        <v>1387722</v>
      </c>
      <c r="H731" s="176">
        <v>1944</v>
      </c>
      <c r="I731" s="176">
        <v>128301</v>
      </c>
      <c r="J731" s="177">
        <v>1259420</v>
      </c>
    </row>
    <row r="732" spans="1:10" x14ac:dyDescent="0.2">
      <c r="A732" s="289"/>
      <c r="B732" s="284"/>
      <c r="C732" s="284"/>
      <c r="D732" s="183" t="s">
        <v>90</v>
      </c>
      <c r="E732" s="176">
        <v>9521</v>
      </c>
      <c r="F732" s="176">
        <v>7783</v>
      </c>
      <c r="G732" s="176">
        <v>74098217</v>
      </c>
      <c r="H732" s="176">
        <v>1944</v>
      </c>
      <c r="I732" s="176">
        <v>18508456</v>
      </c>
      <c r="J732" s="177">
        <v>55589761</v>
      </c>
    </row>
    <row r="733" spans="1:10" x14ac:dyDescent="0.2">
      <c r="A733" s="289"/>
      <c r="B733" s="285"/>
      <c r="C733" s="285"/>
      <c r="D733" s="183" t="s">
        <v>106</v>
      </c>
      <c r="E733" s="176">
        <v>1885</v>
      </c>
      <c r="F733" s="176">
        <v>11271</v>
      </c>
      <c r="G733" s="176">
        <v>21246773</v>
      </c>
      <c r="H733" s="176">
        <v>1944</v>
      </c>
      <c r="I733" s="176">
        <v>3664367</v>
      </c>
      <c r="J733" s="177">
        <v>17582406</v>
      </c>
    </row>
    <row r="734" spans="1:10" x14ac:dyDescent="0.2">
      <c r="A734" s="289"/>
      <c r="B734" s="283" t="s">
        <v>98</v>
      </c>
      <c r="C734" s="283" t="s">
        <v>83</v>
      </c>
      <c r="D734" s="183" t="s">
        <v>112</v>
      </c>
      <c r="E734" s="175">
        <v>5</v>
      </c>
      <c r="F734" s="176">
        <v>7768</v>
      </c>
      <c r="G734" s="176">
        <v>38841</v>
      </c>
      <c r="H734" s="175">
        <v>0</v>
      </c>
      <c r="I734" s="175">
        <v>0</v>
      </c>
      <c r="J734" s="177">
        <v>38841</v>
      </c>
    </row>
    <row r="735" spans="1:10" x14ac:dyDescent="0.2">
      <c r="A735" s="289"/>
      <c r="B735" s="284"/>
      <c r="C735" s="284"/>
      <c r="D735" s="183" t="s">
        <v>124</v>
      </c>
      <c r="E735" s="175">
        <v>3</v>
      </c>
      <c r="F735" s="176">
        <v>5027</v>
      </c>
      <c r="G735" s="176">
        <v>15081</v>
      </c>
      <c r="H735" s="175">
        <v>0</v>
      </c>
      <c r="I735" s="175">
        <v>0</v>
      </c>
      <c r="J735" s="177">
        <v>15081</v>
      </c>
    </row>
    <row r="736" spans="1:10" x14ac:dyDescent="0.2">
      <c r="A736" s="289"/>
      <c r="B736" s="284"/>
      <c r="C736" s="284"/>
      <c r="D736" s="183" t="s">
        <v>122</v>
      </c>
      <c r="E736" s="175">
        <v>7</v>
      </c>
      <c r="F736" s="176">
        <v>2742</v>
      </c>
      <c r="G736" s="176">
        <v>19194</v>
      </c>
      <c r="H736" s="175">
        <v>0</v>
      </c>
      <c r="I736" s="175">
        <v>0</v>
      </c>
      <c r="J736" s="177">
        <v>19194</v>
      </c>
    </row>
    <row r="737" spans="1:10" x14ac:dyDescent="0.2">
      <c r="A737" s="289"/>
      <c r="B737" s="284"/>
      <c r="C737" s="284"/>
      <c r="D737" s="183" t="s">
        <v>99</v>
      </c>
      <c r="E737" s="175">
        <v>184</v>
      </c>
      <c r="F737" s="176">
        <v>33520</v>
      </c>
      <c r="G737" s="176">
        <v>6167644</v>
      </c>
      <c r="H737" s="175">
        <v>0</v>
      </c>
      <c r="I737" s="175">
        <v>0</v>
      </c>
      <c r="J737" s="177">
        <v>6167644</v>
      </c>
    </row>
    <row r="738" spans="1:10" x14ac:dyDescent="0.2">
      <c r="A738" s="289"/>
      <c r="B738" s="284"/>
      <c r="C738" s="284"/>
      <c r="D738" s="183" t="s">
        <v>101</v>
      </c>
      <c r="E738" s="175">
        <v>5</v>
      </c>
      <c r="F738" s="176">
        <v>4050</v>
      </c>
      <c r="G738" s="176">
        <v>20251</v>
      </c>
      <c r="H738" s="175">
        <v>0</v>
      </c>
      <c r="I738" s="175">
        <v>0</v>
      </c>
      <c r="J738" s="177">
        <v>20251</v>
      </c>
    </row>
    <row r="739" spans="1:10" x14ac:dyDescent="0.2">
      <c r="A739" s="289"/>
      <c r="B739" s="284"/>
      <c r="C739" s="285"/>
      <c r="D739" s="183" t="s">
        <v>233</v>
      </c>
      <c r="E739" s="175">
        <v>31</v>
      </c>
      <c r="F739" s="176">
        <v>5807</v>
      </c>
      <c r="G739" s="176">
        <v>180010</v>
      </c>
      <c r="H739" s="175">
        <v>0</v>
      </c>
      <c r="I739" s="175">
        <v>0</v>
      </c>
      <c r="J739" s="177">
        <v>180010</v>
      </c>
    </row>
    <row r="740" spans="1:10" x14ac:dyDescent="0.2">
      <c r="A740" s="289"/>
      <c r="B740" s="284"/>
      <c r="C740" s="283" t="s">
        <v>87</v>
      </c>
      <c r="D740" s="183" t="s">
        <v>102</v>
      </c>
      <c r="E740" s="175">
        <v>11</v>
      </c>
      <c r="F740" s="176">
        <v>7134</v>
      </c>
      <c r="G740" s="176">
        <v>78477</v>
      </c>
      <c r="H740" s="176">
        <v>1483</v>
      </c>
      <c r="I740" s="176">
        <v>16314</v>
      </c>
      <c r="J740" s="177">
        <v>62163</v>
      </c>
    </row>
    <row r="741" spans="1:10" x14ac:dyDescent="0.2">
      <c r="A741" s="289"/>
      <c r="B741" s="284"/>
      <c r="C741" s="284"/>
      <c r="D741" s="183" t="s">
        <v>108</v>
      </c>
      <c r="E741" s="175">
        <v>5</v>
      </c>
      <c r="F741" s="176">
        <v>19760</v>
      </c>
      <c r="G741" s="176">
        <v>98802</v>
      </c>
      <c r="H741" s="176">
        <v>1483</v>
      </c>
      <c r="I741" s="176">
        <v>7415</v>
      </c>
      <c r="J741" s="177">
        <v>91386</v>
      </c>
    </row>
    <row r="742" spans="1:10" x14ac:dyDescent="0.2">
      <c r="A742" s="289"/>
      <c r="B742" s="284"/>
      <c r="C742" s="284"/>
      <c r="D742" s="183" t="s">
        <v>103</v>
      </c>
      <c r="E742" s="175">
        <v>1</v>
      </c>
      <c r="F742" s="176">
        <v>9251</v>
      </c>
      <c r="G742" s="176">
        <v>9251</v>
      </c>
      <c r="H742" s="176">
        <v>1483</v>
      </c>
      <c r="I742" s="176">
        <v>1483</v>
      </c>
      <c r="J742" s="177">
        <v>7768</v>
      </c>
    </row>
    <row r="743" spans="1:10" x14ac:dyDescent="0.2">
      <c r="A743" s="289"/>
      <c r="B743" s="284"/>
      <c r="C743" s="284"/>
      <c r="D743" s="183" t="s">
        <v>118</v>
      </c>
      <c r="E743" s="175">
        <v>4</v>
      </c>
      <c r="F743" s="176">
        <v>4225</v>
      </c>
      <c r="G743" s="176">
        <v>16900</v>
      </c>
      <c r="H743" s="176">
        <v>1483</v>
      </c>
      <c r="I743" s="176">
        <v>5932</v>
      </c>
      <c r="J743" s="177">
        <v>10968</v>
      </c>
    </row>
    <row r="744" spans="1:10" x14ac:dyDescent="0.2">
      <c r="A744" s="289"/>
      <c r="B744" s="284"/>
      <c r="C744" s="284"/>
      <c r="D744" s="183" t="s">
        <v>110</v>
      </c>
      <c r="E744" s="175">
        <v>3</v>
      </c>
      <c r="F744" s="176">
        <v>2855</v>
      </c>
      <c r="G744" s="176">
        <v>8565</v>
      </c>
      <c r="H744" s="176">
        <v>1483</v>
      </c>
      <c r="I744" s="176">
        <v>4449</v>
      </c>
      <c r="J744" s="177">
        <v>4116</v>
      </c>
    </row>
    <row r="745" spans="1:10" x14ac:dyDescent="0.2">
      <c r="A745" s="289"/>
      <c r="B745" s="284"/>
      <c r="C745" s="284"/>
      <c r="D745" s="183" t="s">
        <v>105</v>
      </c>
      <c r="E745" s="175">
        <v>5</v>
      </c>
      <c r="F745" s="176">
        <v>35003</v>
      </c>
      <c r="G745" s="176">
        <v>175014</v>
      </c>
      <c r="H745" s="176">
        <v>1483</v>
      </c>
      <c r="I745" s="176">
        <v>7415</v>
      </c>
      <c r="J745" s="177">
        <v>167599</v>
      </c>
    </row>
    <row r="746" spans="1:10" x14ac:dyDescent="0.2">
      <c r="A746" s="289"/>
      <c r="B746" s="284"/>
      <c r="C746" s="285"/>
      <c r="D746" s="183" t="s">
        <v>107</v>
      </c>
      <c r="E746" s="175">
        <v>2</v>
      </c>
      <c r="F746" s="176">
        <v>5533</v>
      </c>
      <c r="G746" s="176">
        <v>11067</v>
      </c>
      <c r="H746" s="176">
        <v>1483</v>
      </c>
      <c r="I746" s="176">
        <v>2966</v>
      </c>
      <c r="J746" s="177">
        <v>8100</v>
      </c>
    </row>
    <row r="747" spans="1:10" x14ac:dyDescent="0.2">
      <c r="A747" s="289"/>
      <c r="B747" s="284"/>
      <c r="C747" s="283" t="s">
        <v>92</v>
      </c>
      <c r="D747" s="183" t="s">
        <v>102</v>
      </c>
      <c r="E747" s="175">
        <v>270</v>
      </c>
      <c r="F747" s="176">
        <v>6486</v>
      </c>
      <c r="G747" s="176">
        <v>1751217</v>
      </c>
      <c r="H747" s="175">
        <v>835</v>
      </c>
      <c r="I747" s="176">
        <v>225391</v>
      </c>
      <c r="J747" s="177">
        <v>1525826</v>
      </c>
    </row>
    <row r="748" spans="1:10" x14ac:dyDescent="0.2">
      <c r="A748" s="289"/>
      <c r="B748" s="284"/>
      <c r="C748" s="284"/>
      <c r="D748" s="183" t="s">
        <v>126</v>
      </c>
      <c r="E748" s="175">
        <v>1</v>
      </c>
      <c r="F748" s="176">
        <v>98617</v>
      </c>
      <c r="G748" s="176">
        <v>98617</v>
      </c>
      <c r="H748" s="175">
        <v>835</v>
      </c>
      <c r="I748" s="175">
        <v>835</v>
      </c>
      <c r="J748" s="177">
        <v>97783</v>
      </c>
    </row>
    <row r="749" spans="1:10" x14ac:dyDescent="0.2">
      <c r="A749" s="289"/>
      <c r="B749" s="284"/>
      <c r="C749" s="284"/>
      <c r="D749" s="183" t="s">
        <v>114</v>
      </c>
      <c r="E749" s="175">
        <v>1</v>
      </c>
      <c r="F749" s="176">
        <v>31449</v>
      </c>
      <c r="G749" s="176">
        <v>31449</v>
      </c>
      <c r="H749" s="175">
        <v>835</v>
      </c>
      <c r="I749" s="175">
        <v>835</v>
      </c>
      <c r="J749" s="177">
        <v>30614</v>
      </c>
    </row>
    <row r="750" spans="1:10" x14ac:dyDescent="0.2">
      <c r="A750" s="289"/>
      <c r="B750" s="284"/>
      <c r="C750" s="284"/>
      <c r="D750" s="183" t="s">
        <v>108</v>
      </c>
      <c r="E750" s="175">
        <v>467</v>
      </c>
      <c r="F750" s="176">
        <v>19112</v>
      </c>
      <c r="G750" s="176">
        <v>8925340</v>
      </c>
      <c r="H750" s="175">
        <v>835</v>
      </c>
      <c r="I750" s="176">
        <v>389843</v>
      </c>
      <c r="J750" s="177">
        <v>8535497</v>
      </c>
    </row>
    <row r="751" spans="1:10" x14ac:dyDescent="0.2">
      <c r="A751" s="289"/>
      <c r="B751" s="284"/>
      <c r="C751" s="284"/>
      <c r="D751" s="183" t="s">
        <v>109</v>
      </c>
      <c r="E751" s="175">
        <v>36</v>
      </c>
      <c r="F751" s="176">
        <v>12258</v>
      </c>
      <c r="G751" s="176">
        <v>441287</v>
      </c>
      <c r="H751" s="175">
        <v>835</v>
      </c>
      <c r="I751" s="176">
        <v>30052</v>
      </c>
      <c r="J751" s="177">
        <v>411235</v>
      </c>
    </row>
    <row r="752" spans="1:10" x14ac:dyDescent="0.2">
      <c r="A752" s="289"/>
      <c r="B752" s="284"/>
      <c r="C752" s="284"/>
      <c r="D752" s="183" t="s">
        <v>103</v>
      </c>
      <c r="E752" s="175">
        <v>410</v>
      </c>
      <c r="F752" s="176">
        <v>8603</v>
      </c>
      <c r="G752" s="176">
        <v>3527188</v>
      </c>
      <c r="H752" s="175">
        <v>835</v>
      </c>
      <c r="I752" s="176">
        <v>342261</v>
      </c>
      <c r="J752" s="177">
        <v>3184928</v>
      </c>
    </row>
    <row r="753" spans="1:10" x14ac:dyDescent="0.2">
      <c r="A753" s="289"/>
      <c r="B753" s="284"/>
      <c r="C753" s="284"/>
      <c r="D753" s="183" t="s">
        <v>104</v>
      </c>
      <c r="E753" s="175">
        <v>204</v>
      </c>
      <c r="F753" s="176">
        <v>5862</v>
      </c>
      <c r="G753" s="176">
        <v>1195814</v>
      </c>
      <c r="H753" s="175">
        <v>835</v>
      </c>
      <c r="I753" s="176">
        <v>170296</v>
      </c>
      <c r="J753" s="177">
        <v>1025519</v>
      </c>
    </row>
    <row r="754" spans="1:10" x14ac:dyDescent="0.2">
      <c r="A754" s="289"/>
      <c r="B754" s="284"/>
      <c r="C754" s="284"/>
      <c r="D754" s="183" t="s">
        <v>118</v>
      </c>
      <c r="E754" s="175">
        <v>380</v>
      </c>
      <c r="F754" s="176">
        <v>3577</v>
      </c>
      <c r="G754" s="176">
        <v>1359188</v>
      </c>
      <c r="H754" s="175">
        <v>835</v>
      </c>
      <c r="I754" s="176">
        <v>317217</v>
      </c>
      <c r="J754" s="177">
        <v>1041971</v>
      </c>
    </row>
    <row r="755" spans="1:10" x14ac:dyDescent="0.2">
      <c r="A755" s="289"/>
      <c r="B755" s="284"/>
      <c r="C755" s="284"/>
      <c r="D755" s="183" t="s">
        <v>110</v>
      </c>
      <c r="E755" s="175">
        <v>232</v>
      </c>
      <c r="F755" s="176">
        <v>2207</v>
      </c>
      <c r="G755" s="176">
        <v>511969</v>
      </c>
      <c r="H755" s="175">
        <v>835</v>
      </c>
      <c r="I755" s="176">
        <v>193670</v>
      </c>
      <c r="J755" s="177">
        <v>318300</v>
      </c>
    </row>
    <row r="756" spans="1:10" x14ac:dyDescent="0.2">
      <c r="A756" s="289"/>
      <c r="B756" s="284"/>
      <c r="C756" s="284"/>
      <c r="D756" s="183" t="s">
        <v>105</v>
      </c>
      <c r="E756" s="176">
        <v>2451</v>
      </c>
      <c r="F756" s="176">
        <v>34355</v>
      </c>
      <c r="G756" s="176">
        <v>84203099</v>
      </c>
      <c r="H756" s="175">
        <v>835</v>
      </c>
      <c r="I756" s="176">
        <v>2046052</v>
      </c>
      <c r="J756" s="177">
        <v>82157046</v>
      </c>
    </row>
    <row r="757" spans="1:10" x14ac:dyDescent="0.2">
      <c r="A757" s="289"/>
      <c r="B757" s="284"/>
      <c r="C757" s="284"/>
      <c r="D757" s="183" t="s">
        <v>234</v>
      </c>
      <c r="E757" s="175">
        <v>74</v>
      </c>
      <c r="F757" s="176">
        <v>25886</v>
      </c>
      <c r="G757" s="176">
        <v>1915563</v>
      </c>
      <c r="H757" s="175">
        <v>835</v>
      </c>
      <c r="I757" s="176">
        <v>61774</v>
      </c>
      <c r="J757" s="177">
        <v>1853789</v>
      </c>
    </row>
    <row r="758" spans="1:10" x14ac:dyDescent="0.2">
      <c r="A758" s="289"/>
      <c r="B758" s="284"/>
      <c r="C758" s="284"/>
      <c r="D758" s="183" t="s">
        <v>107</v>
      </c>
      <c r="E758" s="175">
        <v>594</v>
      </c>
      <c r="F758" s="176">
        <v>4885</v>
      </c>
      <c r="G758" s="176">
        <v>2901704</v>
      </c>
      <c r="H758" s="175">
        <v>835</v>
      </c>
      <c r="I758" s="176">
        <v>495861</v>
      </c>
      <c r="J758" s="177">
        <v>2405843</v>
      </c>
    </row>
    <row r="759" spans="1:10" x14ac:dyDescent="0.2">
      <c r="A759" s="290"/>
      <c r="B759" s="285"/>
      <c r="C759" s="285"/>
      <c r="D759" s="183" t="s">
        <v>235</v>
      </c>
      <c r="E759" s="175">
        <v>371</v>
      </c>
      <c r="F759" s="176">
        <v>6642</v>
      </c>
      <c r="G759" s="176">
        <v>2464014</v>
      </c>
      <c r="H759" s="175">
        <v>835</v>
      </c>
      <c r="I759" s="176">
        <v>309704</v>
      </c>
      <c r="J759" s="177">
        <v>2154309</v>
      </c>
    </row>
    <row r="760" spans="1:10" ht="15.75" customHeight="1" x14ac:dyDescent="0.2">
      <c r="A760" s="288" t="s">
        <v>62</v>
      </c>
      <c r="B760" s="291" t="s">
        <v>64</v>
      </c>
      <c r="C760" s="292"/>
      <c r="D760" s="293"/>
      <c r="E760" s="176">
        <v>1806</v>
      </c>
      <c r="F760" s="176"/>
      <c r="G760" s="176">
        <v>23963060</v>
      </c>
      <c r="H760" s="176"/>
      <c r="I760" s="176">
        <v>2881597</v>
      </c>
      <c r="J760" s="177">
        <v>21081463</v>
      </c>
    </row>
    <row r="761" spans="1:10" x14ac:dyDescent="0.2">
      <c r="A761" s="289"/>
      <c r="B761" s="183" t="s">
        <v>79</v>
      </c>
      <c r="C761" s="183" t="s">
        <v>80</v>
      </c>
      <c r="D761" s="183" t="s">
        <v>81</v>
      </c>
      <c r="E761" s="294">
        <v>1</v>
      </c>
      <c r="F761" s="281">
        <v>27078</v>
      </c>
      <c r="G761" s="281">
        <v>27078</v>
      </c>
      <c r="H761" s="294">
        <v>0</v>
      </c>
      <c r="I761" s="294">
        <v>0</v>
      </c>
      <c r="J761" s="286">
        <v>27078</v>
      </c>
    </row>
    <row r="762" spans="1:10" x14ac:dyDescent="0.2">
      <c r="A762" s="289"/>
      <c r="B762" s="283" t="s">
        <v>82</v>
      </c>
      <c r="C762" s="283" t="s">
        <v>83</v>
      </c>
      <c r="D762" s="183" t="s">
        <v>119</v>
      </c>
      <c r="E762" s="295"/>
      <c r="F762" s="282"/>
      <c r="G762" s="282"/>
      <c r="H762" s="295"/>
      <c r="I762" s="295"/>
      <c r="J762" s="287"/>
    </row>
    <row r="763" spans="1:10" x14ac:dyDescent="0.2">
      <c r="A763" s="289"/>
      <c r="B763" s="284"/>
      <c r="C763" s="285"/>
      <c r="D763" s="183" t="s">
        <v>86</v>
      </c>
      <c r="E763" s="175">
        <v>21</v>
      </c>
      <c r="F763" s="176">
        <v>6948</v>
      </c>
      <c r="G763" s="176">
        <v>145904</v>
      </c>
      <c r="H763" s="175">
        <v>0</v>
      </c>
      <c r="I763" s="175">
        <v>0</v>
      </c>
      <c r="J763" s="177">
        <v>145904</v>
      </c>
    </row>
    <row r="764" spans="1:10" x14ac:dyDescent="0.2">
      <c r="A764" s="289"/>
      <c r="B764" s="284"/>
      <c r="C764" s="183" t="s">
        <v>87</v>
      </c>
      <c r="D764" s="183" t="s">
        <v>90</v>
      </c>
      <c r="E764" s="175">
        <v>27</v>
      </c>
      <c r="F764" s="176">
        <v>8431</v>
      </c>
      <c r="G764" s="176">
        <v>227635</v>
      </c>
      <c r="H764" s="176">
        <v>2592</v>
      </c>
      <c r="I764" s="176">
        <v>69991</v>
      </c>
      <c r="J764" s="177">
        <v>157643</v>
      </c>
    </row>
    <row r="765" spans="1:10" x14ac:dyDescent="0.2">
      <c r="A765" s="289"/>
      <c r="B765" s="284"/>
      <c r="C765" s="283" t="s">
        <v>92</v>
      </c>
      <c r="D765" s="183" t="s">
        <v>88</v>
      </c>
      <c r="E765" s="175">
        <v>67</v>
      </c>
      <c r="F765" s="176">
        <v>27913</v>
      </c>
      <c r="G765" s="176">
        <v>1870174</v>
      </c>
      <c r="H765" s="176">
        <v>1944</v>
      </c>
      <c r="I765" s="176">
        <v>130245</v>
      </c>
      <c r="J765" s="177">
        <v>1739929</v>
      </c>
    </row>
    <row r="766" spans="1:10" x14ac:dyDescent="0.2">
      <c r="A766" s="289"/>
      <c r="B766" s="284"/>
      <c r="C766" s="284"/>
      <c r="D766" s="183" t="s">
        <v>94</v>
      </c>
      <c r="E766" s="175">
        <v>1</v>
      </c>
      <c r="F766" s="176">
        <v>21026</v>
      </c>
      <c r="G766" s="176">
        <v>21026</v>
      </c>
      <c r="H766" s="176">
        <v>1944</v>
      </c>
      <c r="I766" s="176">
        <v>1944</v>
      </c>
      <c r="J766" s="177">
        <v>19082</v>
      </c>
    </row>
    <row r="767" spans="1:10" x14ac:dyDescent="0.2">
      <c r="A767" s="289"/>
      <c r="B767" s="284"/>
      <c r="C767" s="284"/>
      <c r="D767" s="183" t="s">
        <v>90</v>
      </c>
      <c r="E767" s="176">
        <v>1125</v>
      </c>
      <c r="F767" s="176">
        <v>7783</v>
      </c>
      <c r="G767" s="176">
        <v>8755435</v>
      </c>
      <c r="H767" s="176">
        <v>1944</v>
      </c>
      <c r="I767" s="176">
        <v>2186957</v>
      </c>
      <c r="J767" s="177">
        <v>6568478</v>
      </c>
    </row>
    <row r="768" spans="1:10" x14ac:dyDescent="0.2">
      <c r="A768" s="289"/>
      <c r="B768" s="285"/>
      <c r="C768" s="285"/>
      <c r="D768" s="183" t="s">
        <v>106</v>
      </c>
      <c r="E768" s="175">
        <v>10</v>
      </c>
      <c r="F768" s="176">
        <v>11271</v>
      </c>
      <c r="G768" s="176">
        <v>112715</v>
      </c>
      <c r="H768" s="176">
        <v>1944</v>
      </c>
      <c r="I768" s="176">
        <v>19440</v>
      </c>
      <c r="J768" s="177">
        <v>93275</v>
      </c>
    </row>
    <row r="769" spans="1:10" x14ac:dyDescent="0.2">
      <c r="A769" s="289"/>
      <c r="B769" s="283" t="s">
        <v>98</v>
      </c>
      <c r="C769" s="283" t="s">
        <v>83</v>
      </c>
      <c r="D769" s="183" t="s">
        <v>113</v>
      </c>
      <c r="E769" s="175">
        <v>4</v>
      </c>
      <c r="F769" s="176">
        <v>18277</v>
      </c>
      <c r="G769" s="176">
        <v>73109</v>
      </c>
      <c r="H769" s="175">
        <v>0</v>
      </c>
      <c r="I769" s="175">
        <v>0</v>
      </c>
      <c r="J769" s="177">
        <v>73109</v>
      </c>
    </row>
    <row r="770" spans="1:10" x14ac:dyDescent="0.2">
      <c r="A770" s="289"/>
      <c r="B770" s="284"/>
      <c r="C770" s="285"/>
      <c r="D770" s="183" t="s">
        <v>121</v>
      </c>
      <c r="E770" s="175">
        <v>2</v>
      </c>
      <c r="F770" s="176">
        <v>11423</v>
      </c>
      <c r="G770" s="176">
        <v>22846</v>
      </c>
      <c r="H770" s="175">
        <v>0</v>
      </c>
      <c r="I770" s="175">
        <v>0</v>
      </c>
      <c r="J770" s="177">
        <v>22846</v>
      </c>
    </row>
    <row r="771" spans="1:10" ht="15.75" customHeight="1" x14ac:dyDescent="0.2">
      <c r="A771" s="289"/>
      <c r="B771" s="284"/>
      <c r="C771" s="283" t="s">
        <v>87</v>
      </c>
      <c r="D771" s="183" t="s">
        <v>105</v>
      </c>
      <c r="E771" s="175">
        <v>23</v>
      </c>
      <c r="F771" s="176">
        <v>35003</v>
      </c>
      <c r="G771" s="176">
        <v>805067</v>
      </c>
      <c r="H771" s="176">
        <v>1483</v>
      </c>
      <c r="I771" s="176">
        <v>34111</v>
      </c>
      <c r="J771" s="177">
        <v>770956</v>
      </c>
    </row>
    <row r="772" spans="1:10" x14ac:dyDescent="0.2">
      <c r="A772" s="289"/>
      <c r="B772" s="284"/>
      <c r="C772" s="285"/>
      <c r="D772" s="183" t="s">
        <v>234</v>
      </c>
      <c r="E772" s="175">
        <v>1</v>
      </c>
      <c r="F772" s="176">
        <v>26534</v>
      </c>
      <c r="G772" s="176">
        <v>26534</v>
      </c>
      <c r="H772" s="176">
        <v>1483</v>
      </c>
      <c r="I772" s="176">
        <v>1483</v>
      </c>
      <c r="J772" s="177">
        <v>25051</v>
      </c>
    </row>
    <row r="773" spans="1:10" x14ac:dyDescent="0.2">
      <c r="A773" s="289"/>
      <c r="B773" s="284"/>
      <c r="C773" s="283" t="s">
        <v>92</v>
      </c>
      <c r="D773" s="183" t="s">
        <v>114</v>
      </c>
      <c r="E773" s="175">
        <v>6</v>
      </c>
      <c r="F773" s="176">
        <v>31449</v>
      </c>
      <c r="G773" s="176">
        <v>188696</v>
      </c>
      <c r="H773" s="175">
        <v>835</v>
      </c>
      <c r="I773" s="176">
        <v>5009</v>
      </c>
      <c r="J773" s="177">
        <v>183687</v>
      </c>
    </row>
    <row r="774" spans="1:10" x14ac:dyDescent="0.2">
      <c r="A774" s="289"/>
      <c r="B774" s="284"/>
      <c r="C774" s="284"/>
      <c r="D774" s="183" t="s">
        <v>108</v>
      </c>
      <c r="E774" s="175">
        <v>321</v>
      </c>
      <c r="F774" s="176">
        <v>19112</v>
      </c>
      <c r="G774" s="176">
        <v>6134977</v>
      </c>
      <c r="H774" s="175">
        <v>835</v>
      </c>
      <c r="I774" s="176">
        <v>267965</v>
      </c>
      <c r="J774" s="177">
        <v>5867012</v>
      </c>
    </row>
    <row r="775" spans="1:10" x14ac:dyDescent="0.2">
      <c r="A775" s="289"/>
      <c r="B775" s="284"/>
      <c r="C775" s="284"/>
      <c r="D775" s="183" t="s">
        <v>109</v>
      </c>
      <c r="E775" s="175">
        <v>42</v>
      </c>
      <c r="F775" s="176">
        <v>12258</v>
      </c>
      <c r="G775" s="176">
        <v>514835</v>
      </c>
      <c r="H775" s="175">
        <v>835</v>
      </c>
      <c r="I775" s="176">
        <v>35061</v>
      </c>
      <c r="J775" s="177">
        <v>479774</v>
      </c>
    </row>
    <row r="776" spans="1:10" x14ac:dyDescent="0.2">
      <c r="A776" s="289"/>
      <c r="B776" s="284"/>
      <c r="C776" s="284"/>
      <c r="D776" s="183" t="s">
        <v>105</v>
      </c>
      <c r="E776" s="175">
        <v>121</v>
      </c>
      <c r="F776" s="176">
        <v>34355</v>
      </c>
      <c r="G776" s="176">
        <v>4156905</v>
      </c>
      <c r="H776" s="175">
        <v>835</v>
      </c>
      <c r="I776" s="176">
        <v>101009</v>
      </c>
      <c r="J776" s="177">
        <v>4055897</v>
      </c>
    </row>
    <row r="777" spans="1:10" x14ac:dyDescent="0.2">
      <c r="A777" s="290"/>
      <c r="B777" s="285"/>
      <c r="C777" s="285"/>
      <c r="D777" s="183" t="s">
        <v>234</v>
      </c>
      <c r="E777" s="175">
        <v>34</v>
      </c>
      <c r="F777" s="176">
        <v>25886</v>
      </c>
      <c r="G777" s="176">
        <v>880124</v>
      </c>
      <c r="H777" s="175">
        <v>835</v>
      </c>
      <c r="I777" s="176">
        <v>28383</v>
      </c>
      <c r="J777" s="177">
        <v>851741</v>
      </c>
    </row>
    <row r="778" spans="1:10" ht="15.75" customHeight="1" x14ac:dyDescent="0.2">
      <c r="A778" s="288" t="s">
        <v>11</v>
      </c>
      <c r="B778" s="291" t="s">
        <v>64</v>
      </c>
      <c r="C778" s="292"/>
      <c r="D778" s="293"/>
      <c r="E778" s="175">
        <v>330</v>
      </c>
      <c r="F778" s="176"/>
      <c r="G778" s="176">
        <v>9948995</v>
      </c>
      <c r="H778" s="176"/>
      <c r="I778" s="176">
        <v>523744</v>
      </c>
      <c r="J778" s="177">
        <v>9425251</v>
      </c>
    </row>
    <row r="779" spans="1:10" x14ac:dyDescent="0.2">
      <c r="A779" s="289"/>
      <c r="B779" s="183" t="s">
        <v>79</v>
      </c>
      <c r="C779" s="183" t="s">
        <v>80</v>
      </c>
      <c r="D779" s="183" t="s">
        <v>81</v>
      </c>
      <c r="E779" s="294">
        <v>57</v>
      </c>
      <c r="F779" s="281">
        <v>8431</v>
      </c>
      <c r="G779" s="281">
        <v>480562</v>
      </c>
      <c r="H779" s="281">
        <v>2592</v>
      </c>
      <c r="I779" s="281">
        <v>147759</v>
      </c>
      <c r="J779" s="286">
        <v>332803</v>
      </c>
    </row>
    <row r="780" spans="1:10" x14ac:dyDescent="0.2">
      <c r="A780" s="289"/>
      <c r="B780" s="283" t="s">
        <v>82</v>
      </c>
      <c r="C780" s="183" t="s">
        <v>87</v>
      </c>
      <c r="D780" s="183" t="s">
        <v>90</v>
      </c>
      <c r="E780" s="295"/>
      <c r="F780" s="282"/>
      <c r="G780" s="282"/>
      <c r="H780" s="282"/>
      <c r="I780" s="282"/>
      <c r="J780" s="287"/>
    </row>
    <row r="781" spans="1:10" x14ac:dyDescent="0.2">
      <c r="A781" s="289"/>
      <c r="B781" s="285"/>
      <c r="C781" s="183" t="s">
        <v>92</v>
      </c>
      <c r="D781" s="183" t="s">
        <v>90</v>
      </c>
      <c r="E781" s="175">
        <v>1</v>
      </c>
      <c r="F781" s="176">
        <v>7783</v>
      </c>
      <c r="G781" s="176">
        <v>7783</v>
      </c>
      <c r="H781" s="176">
        <v>1944</v>
      </c>
      <c r="I781" s="176">
        <v>1944</v>
      </c>
      <c r="J781" s="177">
        <v>5839</v>
      </c>
    </row>
    <row r="782" spans="1:10" x14ac:dyDescent="0.2">
      <c r="A782" s="289"/>
      <c r="B782" s="283" t="s">
        <v>98</v>
      </c>
      <c r="C782" s="183" t="s">
        <v>83</v>
      </c>
      <c r="D782" s="183" t="s">
        <v>99</v>
      </c>
      <c r="E782" s="175">
        <v>1</v>
      </c>
      <c r="F782" s="176">
        <v>33520</v>
      </c>
      <c r="G782" s="176">
        <v>33520</v>
      </c>
      <c r="H782" s="175">
        <v>0</v>
      </c>
      <c r="I782" s="175">
        <v>0</v>
      </c>
      <c r="J782" s="177">
        <v>33520</v>
      </c>
    </row>
    <row r="783" spans="1:10" ht="15.75" customHeight="1" x14ac:dyDescent="0.2">
      <c r="A783" s="289"/>
      <c r="B783" s="284"/>
      <c r="C783" s="283" t="s">
        <v>87</v>
      </c>
      <c r="D783" s="183" t="s">
        <v>118</v>
      </c>
      <c r="E783" s="175">
        <v>1</v>
      </c>
      <c r="F783" s="176">
        <v>4225</v>
      </c>
      <c r="G783" s="176">
        <v>4225</v>
      </c>
      <c r="H783" s="176">
        <v>1483</v>
      </c>
      <c r="I783" s="176">
        <v>1483</v>
      </c>
      <c r="J783" s="177">
        <v>2742</v>
      </c>
    </row>
    <row r="784" spans="1:10" x14ac:dyDescent="0.2">
      <c r="A784" s="289"/>
      <c r="B784" s="284"/>
      <c r="C784" s="285"/>
      <c r="D784" s="183" t="s">
        <v>105</v>
      </c>
      <c r="E784" s="175">
        <v>227</v>
      </c>
      <c r="F784" s="176">
        <v>35003</v>
      </c>
      <c r="G784" s="176">
        <v>7945658</v>
      </c>
      <c r="H784" s="176">
        <v>1483</v>
      </c>
      <c r="I784" s="176">
        <v>336662</v>
      </c>
      <c r="J784" s="177">
        <v>7608996</v>
      </c>
    </row>
    <row r="785" spans="1:10" x14ac:dyDescent="0.2">
      <c r="A785" s="290"/>
      <c r="B785" s="285"/>
      <c r="C785" s="183" t="s">
        <v>92</v>
      </c>
      <c r="D785" s="183" t="s">
        <v>105</v>
      </c>
      <c r="E785" s="175">
        <v>43</v>
      </c>
      <c r="F785" s="176">
        <v>34355</v>
      </c>
      <c r="G785" s="176">
        <v>1477247</v>
      </c>
      <c r="H785" s="175">
        <v>835</v>
      </c>
      <c r="I785" s="176">
        <v>35896</v>
      </c>
      <c r="J785" s="177">
        <v>1441352</v>
      </c>
    </row>
    <row r="786" spans="1:10" ht="15.75" customHeight="1" x14ac:dyDescent="0.2">
      <c r="A786" s="288" t="s">
        <v>148</v>
      </c>
      <c r="B786" s="291" t="s">
        <v>64</v>
      </c>
      <c r="C786" s="292"/>
      <c r="D786" s="293"/>
      <c r="E786" s="176">
        <v>35069</v>
      </c>
      <c r="F786" s="176"/>
      <c r="G786" s="176">
        <v>472084757</v>
      </c>
      <c r="H786" s="176"/>
      <c r="I786" s="176">
        <v>70144078</v>
      </c>
      <c r="J786" s="177">
        <v>401940679</v>
      </c>
    </row>
    <row r="787" spans="1:10" x14ac:dyDescent="0.2">
      <c r="A787" s="289"/>
      <c r="B787" s="183" t="s">
        <v>79</v>
      </c>
      <c r="C787" s="183" t="s">
        <v>80</v>
      </c>
      <c r="D787" s="183" t="s">
        <v>81</v>
      </c>
      <c r="E787" s="294">
        <v>3</v>
      </c>
      <c r="F787" s="281">
        <v>27078</v>
      </c>
      <c r="G787" s="281">
        <v>81235</v>
      </c>
      <c r="H787" s="294">
        <v>0</v>
      </c>
      <c r="I787" s="294">
        <v>0</v>
      </c>
      <c r="J787" s="286">
        <v>81235</v>
      </c>
    </row>
    <row r="788" spans="1:10" x14ac:dyDescent="0.2">
      <c r="A788" s="289"/>
      <c r="B788" s="283" t="s">
        <v>82</v>
      </c>
      <c r="C788" s="283" t="s">
        <v>83</v>
      </c>
      <c r="D788" s="183" t="s">
        <v>119</v>
      </c>
      <c r="E788" s="295"/>
      <c r="F788" s="282"/>
      <c r="G788" s="282"/>
      <c r="H788" s="295"/>
      <c r="I788" s="295"/>
      <c r="J788" s="287"/>
    </row>
    <row r="789" spans="1:10" x14ac:dyDescent="0.2">
      <c r="A789" s="289"/>
      <c r="B789" s="284"/>
      <c r="C789" s="284"/>
      <c r="D789" s="183" t="s">
        <v>85</v>
      </c>
      <c r="E789" s="175">
        <v>6</v>
      </c>
      <c r="F789" s="176">
        <v>14471</v>
      </c>
      <c r="G789" s="176">
        <v>86823</v>
      </c>
      <c r="H789" s="175">
        <v>0</v>
      </c>
      <c r="I789" s="175">
        <v>0</v>
      </c>
      <c r="J789" s="177">
        <v>86823</v>
      </c>
    </row>
    <row r="790" spans="1:10" x14ac:dyDescent="0.2">
      <c r="A790" s="289"/>
      <c r="B790" s="284"/>
      <c r="C790" s="284"/>
      <c r="D790" s="183" t="s">
        <v>86</v>
      </c>
      <c r="E790" s="175">
        <v>704</v>
      </c>
      <c r="F790" s="176">
        <v>6948</v>
      </c>
      <c r="G790" s="176">
        <v>4891270</v>
      </c>
      <c r="H790" s="175">
        <v>0</v>
      </c>
      <c r="I790" s="175">
        <v>0</v>
      </c>
      <c r="J790" s="177">
        <v>4891270</v>
      </c>
    </row>
    <row r="791" spans="1:10" x14ac:dyDescent="0.2">
      <c r="A791" s="289"/>
      <c r="B791" s="284"/>
      <c r="C791" s="285"/>
      <c r="D791" s="183" t="s">
        <v>100</v>
      </c>
      <c r="E791" s="175">
        <v>4</v>
      </c>
      <c r="F791" s="176">
        <v>10437</v>
      </c>
      <c r="G791" s="176">
        <v>41747</v>
      </c>
      <c r="H791" s="175">
        <v>0</v>
      </c>
      <c r="I791" s="175">
        <v>0</v>
      </c>
      <c r="J791" s="177">
        <v>41747</v>
      </c>
    </row>
    <row r="792" spans="1:10" x14ac:dyDescent="0.2">
      <c r="A792" s="289"/>
      <c r="B792" s="284"/>
      <c r="C792" s="283" t="s">
        <v>87</v>
      </c>
      <c r="D792" s="183" t="s">
        <v>88</v>
      </c>
      <c r="E792" s="175">
        <v>1</v>
      </c>
      <c r="F792" s="176">
        <v>28561</v>
      </c>
      <c r="G792" s="176">
        <v>28561</v>
      </c>
      <c r="H792" s="176">
        <v>2592</v>
      </c>
      <c r="I792" s="176">
        <v>2592</v>
      </c>
      <c r="J792" s="177">
        <v>25969</v>
      </c>
    </row>
    <row r="793" spans="1:10" x14ac:dyDescent="0.2">
      <c r="A793" s="289"/>
      <c r="B793" s="284"/>
      <c r="C793" s="284"/>
      <c r="D793" s="183" t="s">
        <v>89</v>
      </c>
      <c r="E793" s="175">
        <v>1</v>
      </c>
      <c r="F793" s="176">
        <v>15954</v>
      </c>
      <c r="G793" s="176">
        <v>15954</v>
      </c>
      <c r="H793" s="176">
        <v>2592</v>
      </c>
      <c r="I793" s="176">
        <v>2592</v>
      </c>
      <c r="J793" s="177">
        <v>13361</v>
      </c>
    </row>
    <row r="794" spans="1:10" x14ac:dyDescent="0.2">
      <c r="A794" s="289"/>
      <c r="B794" s="284"/>
      <c r="C794" s="284"/>
      <c r="D794" s="183" t="s">
        <v>90</v>
      </c>
      <c r="E794" s="175">
        <v>230</v>
      </c>
      <c r="F794" s="176">
        <v>8431</v>
      </c>
      <c r="G794" s="176">
        <v>1939111</v>
      </c>
      <c r="H794" s="176">
        <v>2592</v>
      </c>
      <c r="I794" s="176">
        <v>596222</v>
      </c>
      <c r="J794" s="177">
        <v>1342889</v>
      </c>
    </row>
    <row r="795" spans="1:10" x14ac:dyDescent="0.2">
      <c r="A795" s="289"/>
      <c r="B795" s="284"/>
      <c r="C795" s="285"/>
      <c r="D795" s="183" t="s">
        <v>106</v>
      </c>
      <c r="E795" s="175">
        <v>2</v>
      </c>
      <c r="F795" s="176">
        <v>11920</v>
      </c>
      <c r="G795" s="176">
        <v>23840</v>
      </c>
      <c r="H795" s="176">
        <v>2592</v>
      </c>
      <c r="I795" s="176">
        <v>5185</v>
      </c>
      <c r="J795" s="177">
        <v>18655</v>
      </c>
    </row>
    <row r="796" spans="1:10" x14ac:dyDescent="0.2">
      <c r="A796" s="289"/>
      <c r="B796" s="284"/>
      <c r="C796" s="283" t="s">
        <v>92</v>
      </c>
      <c r="D796" s="183" t="s">
        <v>93</v>
      </c>
      <c r="E796" s="175">
        <v>2</v>
      </c>
      <c r="F796" s="176">
        <v>30848</v>
      </c>
      <c r="G796" s="176">
        <v>61697</v>
      </c>
      <c r="H796" s="176">
        <v>1944</v>
      </c>
      <c r="I796" s="176">
        <v>3888</v>
      </c>
      <c r="J796" s="177">
        <v>57809</v>
      </c>
    </row>
    <row r="797" spans="1:10" x14ac:dyDescent="0.2">
      <c r="A797" s="289"/>
      <c r="B797" s="284"/>
      <c r="C797" s="284"/>
      <c r="D797" s="183" t="s">
        <v>88</v>
      </c>
      <c r="E797" s="176">
        <v>1876</v>
      </c>
      <c r="F797" s="176">
        <v>27913</v>
      </c>
      <c r="G797" s="176">
        <v>52364870</v>
      </c>
      <c r="H797" s="176">
        <v>1944</v>
      </c>
      <c r="I797" s="176">
        <v>3646871</v>
      </c>
      <c r="J797" s="177">
        <v>48717998</v>
      </c>
    </row>
    <row r="798" spans="1:10" x14ac:dyDescent="0.2">
      <c r="A798" s="289"/>
      <c r="B798" s="284"/>
      <c r="C798" s="284"/>
      <c r="D798" s="183" t="s">
        <v>89</v>
      </c>
      <c r="E798" s="176">
        <v>3972</v>
      </c>
      <c r="F798" s="176">
        <v>15305</v>
      </c>
      <c r="G798" s="176">
        <v>60792707</v>
      </c>
      <c r="H798" s="176">
        <v>1944</v>
      </c>
      <c r="I798" s="176">
        <v>7721414</v>
      </c>
      <c r="J798" s="177">
        <v>53071293</v>
      </c>
    </row>
    <row r="799" spans="1:10" x14ac:dyDescent="0.2">
      <c r="A799" s="289"/>
      <c r="B799" s="284"/>
      <c r="C799" s="284"/>
      <c r="D799" s="183" t="s">
        <v>94</v>
      </c>
      <c r="E799" s="175">
        <v>216</v>
      </c>
      <c r="F799" s="176">
        <v>21026</v>
      </c>
      <c r="G799" s="176">
        <v>4541635</v>
      </c>
      <c r="H799" s="176">
        <v>1944</v>
      </c>
      <c r="I799" s="176">
        <v>419896</v>
      </c>
      <c r="J799" s="177">
        <v>4121739</v>
      </c>
    </row>
    <row r="800" spans="1:10" x14ac:dyDescent="0.2">
      <c r="A800" s="289"/>
      <c r="B800" s="284"/>
      <c r="C800" s="284"/>
      <c r="D800" s="183" t="s">
        <v>90</v>
      </c>
      <c r="E800" s="176">
        <v>11701</v>
      </c>
      <c r="F800" s="176">
        <v>7783</v>
      </c>
      <c r="G800" s="176">
        <v>91064304</v>
      </c>
      <c r="H800" s="176">
        <v>1944</v>
      </c>
      <c r="I800" s="176">
        <v>22746292</v>
      </c>
      <c r="J800" s="177">
        <v>68318013</v>
      </c>
    </row>
    <row r="801" spans="1:10" x14ac:dyDescent="0.2">
      <c r="A801" s="289"/>
      <c r="B801" s="285"/>
      <c r="C801" s="285"/>
      <c r="D801" s="183" t="s">
        <v>106</v>
      </c>
      <c r="E801" s="176">
        <v>2591</v>
      </c>
      <c r="F801" s="176">
        <v>11271</v>
      </c>
      <c r="G801" s="176">
        <v>29204450</v>
      </c>
      <c r="H801" s="176">
        <v>1944</v>
      </c>
      <c r="I801" s="176">
        <v>5036804</v>
      </c>
      <c r="J801" s="177">
        <v>24167646</v>
      </c>
    </row>
    <row r="802" spans="1:10" ht="15.75" customHeight="1" x14ac:dyDescent="0.2">
      <c r="A802" s="289"/>
      <c r="B802" s="283" t="s">
        <v>111</v>
      </c>
      <c r="C802" s="283" t="s">
        <v>87</v>
      </c>
      <c r="D802" s="183" t="s">
        <v>115</v>
      </c>
      <c r="E802" s="175">
        <v>181</v>
      </c>
      <c r="F802" s="176">
        <v>12182</v>
      </c>
      <c r="G802" s="176">
        <v>2204864</v>
      </c>
      <c r="H802" s="176">
        <v>5388</v>
      </c>
      <c r="I802" s="176">
        <v>975186</v>
      </c>
      <c r="J802" s="177">
        <v>1229678</v>
      </c>
    </row>
    <row r="803" spans="1:10" x14ac:dyDescent="0.2">
      <c r="A803" s="289"/>
      <c r="B803" s="284"/>
      <c r="C803" s="285"/>
      <c r="D803" s="183" t="s">
        <v>129</v>
      </c>
      <c r="E803" s="175">
        <v>3</v>
      </c>
      <c r="F803" s="176">
        <v>9524</v>
      </c>
      <c r="G803" s="176">
        <v>28571</v>
      </c>
      <c r="H803" s="176">
        <v>2730</v>
      </c>
      <c r="I803" s="176">
        <v>8190</v>
      </c>
      <c r="J803" s="177">
        <v>20381</v>
      </c>
    </row>
    <row r="804" spans="1:10" x14ac:dyDescent="0.2">
      <c r="A804" s="289"/>
      <c r="B804" s="284"/>
      <c r="C804" s="283" t="s">
        <v>92</v>
      </c>
      <c r="D804" s="183" t="s">
        <v>125</v>
      </c>
      <c r="E804" s="175">
        <v>1</v>
      </c>
      <c r="F804" s="176">
        <v>18690</v>
      </c>
      <c r="G804" s="176">
        <v>18690</v>
      </c>
      <c r="H804" s="176">
        <v>11896</v>
      </c>
      <c r="I804" s="176">
        <v>11896</v>
      </c>
      <c r="J804" s="177">
        <v>6794</v>
      </c>
    </row>
    <row r="805" spans="1:10" x14ac:dyDescent="0.2">
      <c r="A805" s="289"/>
      <c r="B805" s="284"/>
      <c r="C805" s="284"/>
      <c r="D805" s="183" t="s">
        <v>132</v>
      </c>
      <c r="E805" s="175">
        <v>2</v>
      </c>
      <c r="F805" s="176">
        <v>15738</v>
      </c>
      <c r="G805" s="176">
        <v>31476</v>
      </c>
      <c r="H805" s="176">
        <v>8944</v>
      </c>
      <c r="I805" s="176">
        <v>17889</v>
      </c>
      <c r="J805" s="177">
        <v>13588</v>
      </c>
    </row>
    <row r="806" spans="1:10" x14ac:dyDescent="0.2">
      <c r="A806" s="289"/>
      <c r="B806" s="284"/>
      <c r="C806" s="284"/>
      <c r="D806" s="183" t="s">
        <v>115</v>
      </c>
      <c r="E806" s="176">
        <v>3705</v>
      </c>
      <c r="F806" s="176">
        <v>12182</v>
      </c>
      <c r="G806" s="176">
        <v>45132714</v>
      </c>
      <c r="H806" s="176">
        <v>5388</v>
      </c>
      <c r="I806" s="176">
        <v>19961685</v>
      </c>
      <c r="J806" s="177">
        <v>25171029</v>
      </c>
    </row>
    <row r="807" spans="1:10" x14ac:dyDescent="0.2">
      <c r="A807" s="289"/>
      <c r="B807" s="284"/>
      <c r="C807" s="284"/>
      <c r="D807" s="183" t="s">
        <v>116</v>
      </c>
      <c r="E807" s="175">
        <v>2</v>
      </c>
      <c r="F807" s="175">
        <v>0</v>
      </c>
      <c r="G807" s="175">
        <v>0</v>
      </c>
      <c r="H807" s="175">
        <v>0</v>
      </c>
      <c r="I807" s="175">
        <v>0</v>
      </c>
      <c r="J807" s="178">
        <v>0</v>
      </c>
    </row>
    <row r="808" spans="1:10" x14ac:dyDescent="0.2">
      <c r="A808" s="289"/>
      <c r="B808" s="284"/>
      <c r="C808" s="284"/>
      <c r="D808" s="183" t="s">
        <v>103</v>
      </c>
      <c r="E808" s="175">
        <v>6</v>
      </c>
      <c r="F808" s="176">
        <v>8603</v>
      </c>
      <c r="G808" s="176">
        <v>51617</v>
      </c>
      <c r="H808" s="176">
        <v>1809</v>
      </c>
      <c r="I808" s="176">
        <v>10855</v>
      </c>
      <c r="J808" s="177">
        <v>40763</v>
      </c>
    </row>
    <row r="809" spans="1:10" x14ac:dyDescent="0.2">
      <c r="A809" s="289"/>
      <c r="B809" s="284"/>
      <c r="C809" s="284"/>
      <c r="D809" s="183" t="s">
        <v>112</v>
      </c>
      <c r="E809" s="175">
        <v>2</v>
      </c>
      <c r="F809" s="176">
        <v>7768</v>
      </c>
      <c r="G809" s="176">
        <v>15536</v>
      </c>
      <c r="H809" s="175">
        <v>974</v>
      </c>
      <c r="I809" s="176">
        <v>1949</v>
      </c>
      <c r="J809" s="177">
        <v>13588</v>
      </c>
    </row>
    <row r="810" spans="1:10" x14ac:dyDescent="0.2">
      <c r="A810" s="289"/>
      <c r="B810" s="284"/>
      <c r="C810" s="284"/>
      <c r="D810" s="183" t="s">
        <v>129</v>
      </c>
      <c r="E810" s="175">
        <v>4</v>
      </c>
      <c r="F810" s="176">
        <v>8875</v>
      </c>
      <c r="G810" s="176">
        <v>35501</v>
      </c>
      <c r="H810" s="176">
        <v>2082</v>
      </c>
      <c r="I810" s="176">
        <v>8326</v>
      </c>
      <c r="J810" s="177">
        <v>27175</v>
      </c>
    </row>
    <row r="811" spans="1:10" x14ac:dyDescent="0.2">
      <c r="A811" s="289"/>
      <c r="B811" s="285"/>
      <c r="C811" s="285"/>
      <c r="D811" s="183" t="s">
        <v>117</v>
      </c>
      <c r="E811" s="175">
        <v>1</v>
      </c>
      <c r="F811" s="176">
        <v>8041</v>
      </c>
      <c r="G811" s="176">
        <v>8041</v>
      </c>
      <c r="H811" s="176">
        <v>1247</v>
      </c>
      <c r="I811" s="176">
        <v>1247</v>
      </c>
      <c r="J811" s="177">
        <v>6794</v>
      </c>
    </row>
    <row r="812" spans="1:10" x14ac:dyDescent="0.2">
      <c r="A812" s="289"/>
      <c r="B812" s="283" t="s">
        <v>95</v>
      </c>
      <c r="C812" s="283" t="s">
        <v>83</v>
      </c>
      <c r="D812" s="183" t="s">
        <v>96</v>
      </c>
      <c r="E812" s="175">
        <v>37</v>
      </c>
      <c r="F812" s="176">
        <v>20593</v>
      </c>
      <c r="G812" s="176">
        <v>761943</v>
      </c>
      <c r="H812" s="176">
        <v>3416</v>
      </c>
      <c r="I812" s="176">
        <v>126394</v>
      </c>
      <c r="J812" s="177">
        <v>635549</v>
      </c>
    </row>
    <row r="813" spans="1:10" x14ac:dyDescent="0.2">
      <c r="A813" s="289"/>
      <c r="B813" s="285"/>
      <c r="C813" s="285"/>
      <c r="D813" s="183" t="s">
        <v>97</v>
      </c>
      <c r="E813" s="175">
        <v>251</v>
      </c>
      <c r="F813" s="176">
        <v>17736</v>
      </c>
      <c r="G813" s="176">
        <v>4451815</v>
      </c>
      <c r="H813" s="176">
        <v>3416</v>
      </c>
      <c r="I813" s="176">
        <v>857431</v>
      </c>
      <c r="J813" s="177">
        <v>3594384</v>
      </c>
    </row>
    <row r="814" spans="1:10" x14ac:dyDescent="0.2">
      <c r="A814" s="289"/>
      <c r="B814" s="283" t="s">
        <v>98</v>
      </c>
      <c r="C814" s="283" t="s">
        <v>83</v>
      </c>
      <c r="D814" s="183" t="s">
        <v>113</v>
      </c>
      <c r="E814" s="175">
        <v>8</v>
      </c>
      <c r="F814" s="176">
        <v>18277</v>
      </c>
      <c r="G814" s="176">
        <v>146218</v>
      </c>
      <c r="H814" s="175">
        <v>0</v>
      </c>
      <c r="I814" s="175">
        <v>0</v>
      </c>
      <c r="J814" s="177">
        <v>146218</v>
      </c>
    </row>
    <row r="815" spans="1:10" x14ac:dyDescent="0.2">
      <c r="A815" s="289"/>
      <c r="B815" s="284"/>
      <c r="C815" s="284"/>
      <c r="D815" s="183" t="s">
        <v>122</v>
      </c>
      <c r="E815" s="175">
        <v>3</v>
      </c>
      <c r="F815" s="176">
        <v>2742</v>
      </c>
      <c r="G815" s="176">
        <v>8226</v>
      </c>
      <c r="H815" s="175">
        <v>0</v>
      </c>
      <c r="I815" s="175">
        <v>0</v>
      </c>
      <c r="J815" s="177">
        <v>8226</v>
      </c>
    </row>
    <row r="816" spans="1:10" x14ac:dyDescent="0.2">
      <c r="A816" s="289"/>
      <c r="B816" s="284"/>
      <c r="C816" s="284"/>
      <c r="D816" s="183" t="s">
        <v>99</v>
      </c>
      <c r="E816" s="175">
        <v>45</v>
      </c>
      <c r="F816" s="176">
        <v>33520</v>
      </c>
      <c r="G816" s="176">
        <v>1508391</v>
      </c>
      <c r="H816" s="175">
        <v>0</v>
      </c>
      <c r="I816" s="175">
        <v>0</v>
      </c>
      <c r="J816" s="177">
        <v>1508391</v>
      </c>
    </row>
    <row r="817" spans="1:10" x14ac:dyDescent="0.2">
      <c r="A817" s="289"/>
      <c r="B817" s="284"/>
      <c r="C817" s="285"/>
      <c r="D817" s="183" t="s">
        <v>233</v>
      </c>
      <c r="E817" s="175">
        <v>6</v>
      </c>
      <c r="F817" s="176">
        <v>5807</v>
      </c>
      <c r="G817" s="176">
        <v>34841</v>
      </c>
      <c r="H817" s="175">
        <v>0</v>
      </c>
      <c r="I817" s="175">
        <v>0</v>
      </c>
      <c r="J817" s="177">
        <v>34841</v>
      </c>
    </row>
    <row r="818" spans="1:10" x14ac:dyDescent="0.2">
      <c r="A818" s="289"/>
      <c r="B818" s="284"/>
      <c r="C818" s="283" t="s">
        <v>87</v>
      </c>
      <c r="D818" s="183" t="s">
        <v>102</v>
      </c>
      <c r="E818" s="175">
        <v>22</v>
      </c>
      <c r="F818" s="176">
        <v>7134</v>
      </c>
      <c r="G818" s="176">
        <v>156955</v>
      </c>
      <c r="H818" s="176">
        <v>1483</v>
      </c>
      <c r="I818" s="176">
        <v>32628</v>
      </c>
      <c r="J818" s="177">
        <v>124327</v>
      </c>
    </row>
    <row r="819" spans="1:10" x14ac:dyDescent="0.2">
      <c r="A819" s="289"/>
      <c r="B819" s="284"/>
      <c r="C819" s="284"/>
      <c r="D819" s="183" t="s">
        <v>114</v>
      </c>
      <c r="E819" s="175">
        <v>2</v>
      </c>
      <c r="F819" s="176">
        <v>32098</v>
      </c>
      <c r="G819" s="176">
        <v>64195</v>
      </c>
      <c r="H819" s="176">
        <v>1483</v>
      </c>
      <c r="I819" s="176">
        <v>2966</v>
      </c>
      <c r="J819" s="177">
        <v>61229</v>
      </c>
    </row>
    <row r="820" spans="1:10" x14ac:dyDescent="0.2">
      <c r="A820" s="289"/>
      <c r="B820" s="284"/>
      <c r="C820" s="284"/>
      <c r="D820" s="183" t="s">
        <v>108</v>
      </c>
      <c r="E820" s="175">
        <v>12</v>
      </c>
      <c r="F820" s="176">
        <v>19760</v>
      </c>
      <c r="G820" s="176">
        <v>237125</v>
      </c>
      <c r="H820" s="176">
        <v>1483</v>
      </c>
      <c r="I820" s="176">
        <v>17797</v>
      </c>
      <c r="J820" s="177">
        <v>219328</v>
      </c>
    </row>
    <row r="821" spans="1:10" x14ac:dyDescent="0.2">
      <c r="A821" s="289"/>
      <c r="B821" s="284"/>
      <c r="C821" s="284"/>
      <c r="D821" s="183" t="s">
        <v>105</v>
      </c>
      <c r="E821" s="175">
        <v>2</v>
      </c>
      <c r="F821" s="176">
        <v>35003</v>
      </c>
      <c r="G821" s="176">
        <v>70006</v>
      </c>
      <c r="H821" s="176">
        <v>1483</v>
      </c>
      <c r="I821" s="176">
        <v>2966</v>
      </c>
      <c r="J821" s="177">
        <v>67040</v>
      </c>
    </row>
    <row r="822" spans="1:10" x14ac:dyDescent="0.2">
      <c r="A822" s="289"/>
      <c r="B822" s="284"/>
      <c r="C822" s="285"/>
      <c r="D822" s="183" t="s">
        <v>235</v>
      </c>
      <c r="E822" s="175">
        <v>3</v>
      </c>
      <c r="F822" s="176">
        <v>7290</v>
      </c>
      <c r="G822" s="176">
        <v>21870</v>
      </c>
      <c r="H822" s="176">
        <v>1483</v>
      </c>
      <c r="I822" s="176">
        <v>4449</v>
      </c>
      <c r="J822" s="177">
        <v>17420</v>
      </c>
    </row>
    <row r="823" spans="1:10" x14ac:dyDescent="0.2">
      <c r="A823" s="289"/>
      <c r="B823" s="284"/>
      <c r="C823" s="183" t="s">
        <v>91</v>
      </c>
      <c r="D823" s="183" t="s">
        <v>107</v>
      </c>
      <c r="E823" s="175">
        <v>52</v>
      </c>
      <c r="F823" s="176">
        <v>5303</v>
      </c>
      <c r="G823" s="176">
        <v>275776</v>
      </c>
      <c r="H823" s="176">
        <v>1253</v>
      </c>
      <c r="I823" s="176">
        <v>65163</v>
      </c>
      <c r="J823" s="177">
        <v>210613</v>
      </c>
    </row>
    <row r="824" spans="1:10" x14ac:dyDescent="0.2">
      <c r="A824" s="289"/>
      <c r="B824" s="284"/>
      <c r="C824" s="283" t="s">
        <v>92</v>
      </c>
      <c r="D824" s="183" t="s">
        <v>102</v>
      </c>
      <c r="E824" s="175">
        <v>740</v>
      </c>
      <c r="F824" s="176">
        <v>6486</v>
      </c>
      <c r="G824" s="176">
        <v>4799633</v>
      </c>
      <c r="H824" s="175">
        <v>835</v>
      </c>
      <c r="I824" s="176">
        <v>617739</v>
      </c>
      <c r="J824" s="177">
        <v>4181894</v>
      </c>
    </row>
    <row r="825" spans="1:10" x14ac:dyDescent="0.2">
      <c r="A825" s="289"/>
      <c r="B825" s="284"/>
      <c r="C825" s="284"/>
      <c r="D825" s="183" t="s">
        <v>114</v>
      </c>
      <c r="E825" s="175">
        <v>336</v>
      </c>
      <c r="F825" s="176">
        <v>31449</v>
      </c>
      <c r="G825" s="176">
        <v>10566957</v>
      </c>
      <c r="H825" s="175">
        <v>835</v>
      </c>
      <c r="I825" s="176">
        <v>280487</v>
      </c>
      <c r="J825" s="177">
        <v>10286470</v>
      </c>
    </row>
    <row r="826" spans="1:10" x14ac:dyDescent="0.2">
      <c r="A826" s="289"/>
      <c r="B826" s="284"/>
      <c r="C826" s="284"/>
      <c r="D826" s="183" t="s">
        <v>108</v>
      </c>
      <c r="E826" s="176">
        <v>3527</v>
      </c>
      <c r="F826" s="176">
        <v>19112</v>
      </c>
      <c r="G826" s="176">
        <v>67408297</v>
      </c>
      <c r="H826" s="175">
        <v>835</v>
      </c>
      <c r="I826" s="176">
        <v>2944278</v>
      </c>
      <c r="J826" s="177">
        <v>64464018</v>
      </c>
    </row>
    <row r="827" spans="1:10" x14ac:dyDescent="0.2">
      <c r="A827" s="289"/>
      <c r="B827" s="284"/>
      <c r="C827" s="284"/>
      <c r="D827" s="183" t="s">
        <v>109</v>
      </c>
      <c r="E827" s="175">
        <v>210</v>
      </c>
      <c r="F827" s="176">
        <v>12258</v>
      </c>
      <c r="G827" s="176">
        <v>2574174</v>
      </c>
      <c r="H827" s="175">
        <v>835</v>
      </c>
      <c r="I827" s="176">
        <v>175304</v>
      </c>
      <c r="J827" s="177">
        <v>2398870</v>
      </c>
    </row>
    <row r="828" spans="1:10" x14ac:dyDescent="0.2">
      <c r="A828" s="289"/>
      <c r="B828" s="284"/>
      <c r="C828" s="284"/>
      <c r="D828" s="183" t="s">
        <v>103</v>
      </c>
      <c r="E828" s="175">
        <v>210</v>
      </c>
      <c r="F828" s="176">
        <v>8603</v>
      </c>
      <c r="G828" s="176">
        <v>1806609</v>
      </c>
      <c r="H828" s="175">
        <v>835</v>
      </c>
      <c r="I828" s="176">
        <v>175304</v>
      </c>
      <c r="J828" s="177">
        <v>1631304</v>
      </c>
    </row>
    <row r="829" spans="1:10" x14ac:dyDescent="0.2">
      <c r="A829" s="289"/>
      <c r="B829" s="284"/>
      <c r="C829" s="284"/>
      <c r="D829" s="183" t="s">
        <v>118</v>
      </c>
      <c r="E829" s="175">
        <v>89</v>
      </c>
      <c r="F829" s="176">
        <v>3577</v>
      </c>
      <c r="G829" s="176">
        <v>318336</v>
      </c>
      <c r="H829" s="175">
        <v>835</v>
      </c>
      <c r="I829" s="176">
        <v>74296</v>
      </c>
      <c r="J829" s="177">
        <v>244041</v>
      </c>
    </row>
    <row r="830" spans="1:10" x14ac:dyDescent="0.2">
      <c r="A830" s="289"/>
      <c r="B830" s="284"/>
      <c r="C830" s="284"/>
      <c r="D830" s="183" t="s">
        <v>110</v>
      </c>
      <c r="E830" s="175">
        <v>356</v>
      </c>
      <c r="F830" s="176">
        <v>2207</v>
      </c>
      <c r="G830" s="176">
        <v>785608</v>
      </c>
      <c r="H830" s="175">
        <v>835</v>
      </c>
      <c r="I830" s="176">
        <v>297183</v>
      </c>
      <c r="J830" s="177">
        <v>488425</v>
      </c>
    </row>
    <row r="831" spans="1:10" x14ac:dyDescent="0.2">
      <c r="A831" s="289"/>
      <c r="B831" s="284"/>
      <c r="C831" s="284"/>
      <c r="D831" s="183" t="s">
        <v>133</v>
      </c>
      <c r="E831" s="175">
        <v>1</v>
      </c>
      <c r="F831" s="176">
        <v>1451</v>
      </c>
      <c r="G831" s="176">
        <v>1451</v>
      </c>
      <c r="H831" s="175">
        <v>835</v>
      </c>
      <c r="I831" s="175">
        <v>835</v>
      </c>
      <c r="J831" s="178">
        <v>616</v>
      </c>
    </row>
    <row r="832" spans="1:10" x14ac:dyDescent="0.2">
      <c r="A832" s="289"/>
      <c r="B832" s="284"/>
      <c r="C832" s="284"/>
      <c r="D832" s="183" t="s">
        <v>105</v>
      </c>
      <c r="E832" s="176">
        <v>2118</v>
      </c>
      <c r="F832" s="176">
        <v>34355</v>
      </c>
      <c r="G832" s="176">
        <v>72763020</v>
      </c>
      <c r="H832" s="175">
        <v>835</v>
      </c>
      <c r="I832" s="176">
        <v>1768070</v>
      </c>
      <c r="J832" s="177">
        <v>70994951</v>
      </c>
    </row>
    <row r="833" spans="1:10" x14ac:dyDescent="0.2">
      <c r="A833" s="289"/>
      <c r="B833" s="284"/>
      <c r="C833" s="284"/>
      <c r="D833" s="183" t="s">
        <v>234</v>
      </c>
      <c r="E833" s="175">
        <v>4</v>
      </c>
      <c r="F833" s="176">
        <v>25886</v>
      </c>
      <c r="G833" s="176">
        <v>103544</v>
      </c>
      <c r="H833" s="175">
        <v>835</v>
      </c>
      <c r="I833" s="176">
        <v>3339</v>
      </c>
      <c r="J833" s="177">
        <v>100205</v>
      </c>
    </row>
    <row r="834" spans="1:10" x14ac:dyDescent="0.2">
      <c r="A834" s="289"/>
      <c r="B834" s="284"/>
      <c r="C834" s="284"/>
      <c r="D834" s="183" t="s">
        <v>107</v>
      </c>
      <c r="E834" s="175">
        <v>869</v>
      </c>
      <c r="F834" s="176">
        <v>4885</v>
      </c>
      <c r="G834" s="176">
        <v>4245086</v>
      </c>
      <c r="H834" s="175">
        <v>835</v>
      </c>
      <c r="I834" s="176">
        <v>725426</v>
      </c>
      <c r="J834" s="177">
        <v>3519660</v>
      </c>
    </row>
    <row r="835" spans="1:10" x14ac:dyDescent="0.2">
      <c r="A835" s="290"/>
      <c r="B835" s="285"/>
      <c r="C835" s="285"/>
      <c r="D835" s="183" t="s">
        <v>235</v>
      </c>
      <c r="E835" s="175">
        <v>950</v>
      </c>
      <c r="F835" s="176">
        <v>6642</v>
      </c>
      <c r="G835" s="176">
        <v>6309469</v>
      </c>
      <c r="H835" s="175">
        <v>835</v>
      </c>
      <c r="I835" s="176">
        <v>793043</v>
      </c>
      <c r="J835" s="177">
        <v>5516425</v>
      </c>
    </row>
    <row r="836" spans="1:10" ht="15.75" customHeight="1" x14ac:dyDescent="0.2">
      <c r="A836" s="288" t="s">
        <v>12</v>
      </c>
      <c r="B836" s="291" t="s">
        <v>64</v>
      </c>
      <c r="C836" s="292"/>
      <c r="D836" s="293"/>
      <c r="E836" s="176">
        <v>6949</v>
      </c>
      <c r="F836" s="176"/>
      <c r="G836" s="176">
        <v>91712104</v>
      </c>
      <c r="H836" s="176"/>
      <c r="I836" s="176">
        <v>10924508</v>
      </c>
      <c r="J836" s="177">
        <v>80787596</v>
      </c>
    </row>
    <row r="837" spans="1:10" x14ac:dyDescent="0.2">
      <c r="A837" s="289"/>
      <c r="B837" s="183" t="s">
        <v>79</v>
      </c>
      <c r="C837" s="183" t="s">
        <v>80</v>
      </c>
      <c r="D837" s="183" t="s">
        <v>81</v>
      </c>
      <c r="E837" s="294">
        <v>1</v>
      </c>
      <c r="F837" s="281">
        <v>27078</v>
      </c>
      <c r="G837" s="281">
        <v>27078</v>
      </c>
      <c r="H837" s="294">
        <v>0</v>
      </c>
      <c r="I837" s="294">
        <v>0</v>
      </c>
      <c r="J837" s="286">
        <v>27078</v>
      </c>
    </row>
    <row r="838" spans="1:10" x14ac:dyDescent="0.2">
      <c r="A838" s="289"/>
      <c r="B838" s="283" t="s">
        <v>82</v>
      </c>
      <c r="C838" s="283" t="s">
        <v>83</v>
      </c>
      <c r="D838" s="183" t="s">
        <v>119</v>
      </c>
      <c r="E838" s="295"/>
      <c r="F838" s="282"/>
      <c r="G838" s="282"/>
      <c r="H838" s="295"/>
      <c r="I838" s="295"/>
      <c r="J838" s="287"/>
    </row>
    <row r="839" spans="1:10" x14ac:dyDescent="0.2">
      <c r="A839" s="289"/>
      <c r="B839" s="284"/>
      <c r="C839" s="285"/>
      <c r="D839" s="183" t="s">
        <v>86</v>
      </c>
      <c r="E839" s="175">
        <v>20</v>
      </c>
      <c r="F839" s="176">
        <v>6948</v>
      </c>
      <c r="G839" s="176">
        <v>138957</v>
      </c>
      <c r="H839" s="175">
        <v>0</v>
      </c>
      <c r="I839" s="175">
        <v>0</v>
      </c>
      <c r="J839" s="177">
        <v>138957</v>
      </c>
    </row>
    <row r="840" spans="1:10" x14ac:dyDescent="0.2">
      <c r="A840" s="289"/>
      <c r="B840" s="284"/>
      <c r="C840" s="283" t="s">
        <v>87</v>
      </c>
      <c r="D840" s="183" t="s">
        <v>88</v>
      </c>
      <c r="E840" s="175">
        <v>3</v>
      </c>
      <c r="F840" s="176">
        <v>28561</v>
      </c>
      <c r="G840" s="176">
        <v>85684</v>
      </c>
      <c r="H840" s="176">
        <v>2592</v>
      </c>
      <c r="I840" s="176">
        <v>7777</v>
      </c>
      <c r="J840" s="177">
        <v>77907</v>
      </c>
    </row>
    <row r="841" spans="1:10" x14ac:dyDescent="0.2">
      <c r="A841" s="289"/>
      <c r="B841" s="284"/>
      <c r="C841" s="284"/>
      <c r="D841" s="183" t="s">
        <v>90</v>
      </c>
      <c r="E841" s="175">
        <v>109</v>
      </c>
      <c r="F841" s="176">
        <v>8431</v>
      </c>
      <c r="G841" s="176">
        <v>918970</v>
      </c>
      <c r="H841" s="176">
        <v>2592</v>
      </c>
      <c r="I841" s="176">
        <v>282557</v>
      </c>
      <c r="J841" s="177">
        <v>636413</v>
      </c>
    </row>
    <row r="842" spans="1:10" x14ac:dyDescent="0.2">
      <c r="A842" s="289"/>
      <c r="B842" s="284"/>
      <c r="C842" s="285"/>
      <c r="D842" s="183" t="s">
        <v>106</v>
      </c>
      <c r="E842" s="175">
        <v>1</v>
      </c>
      <c r="F842" s="176">
        <v>11920</v>
      </c>
      <c r="G842" s="176">
        <v>11920</v>
      </c>
      <c r="H842" s="176">
        <v>2592</v>
      </c>
      <c r="I842" s="176">
        <v>2592</v>
      </c>
      <c r="J842" s="177">
        <v>9328</v>
      </c>
    </row>
    <row r="843" spans="1:10" x14ac:dyDescent="0.2">
      <c r="A843" s="289"/>
      <c r="B843" s="284"/>
      <c r="C843" s="283" t="s">
        <v>92</v>
      </c>
      <c r="D843" s="183" t="s">
        <v>88</v>
      </c>
      <c r="E843" s="175">
        <v>105</v>
      </c>
      <c r="F843" s="176">
        <v>27913</v>
      </c>
      <c r="G843" s="176">
        <v>2930870</v>
      </c>
      <c r="H843" s="176">
        <v>1944</v>
      </c>
      <c r="I843" s="176">
        <v>204116</v>
      </c>
      <c r="J843" s="177">
        <v>2726754</v>
      </c>
    </row>
    <row r="844" spans="1:10" x14ac:dyDescent="0.2">
      <c r="A844" s="289"/>
      <c r="B844" s="284"/>
      <c r="C844" s="284"/>
      <c r="D844" s="183" t="s">
        <v>90</v>
      </c>
      <c r="E844" s="176">
        <v>4226</v>
      </c>
      <c r="F844" s="176">
        <v>7783</v>
      </c>
      <c r="G844" s="176">
        <v>32889304</v>
      </c>
      <c r="H844" s="176">
        <v>1944</v>
      </c>
      <c r="I844" s="176">
        <v>8215181</v>
      </c>
      <c r="J844" s="177">
        <v>24674124</v>
      </c>
    </row>
    <row r="845" spans="1:10" x14ac:dyDescent="0.2">
      <c r="A845" s="289"/>
      <c r="B845" s="285"/>
      <c r="C845" s="285"/>
      <c r="D845" s="183" t="s">
        <v>106</v>
      </c>
      <c r="E845" s="175">
        <v>104</v>
      </c>
      <c r="F845" s="176">
        <v>11271</v>
      </c>
      <c r="G845" s="176">
        <v>1172236</v>
      </c>
      <c r="H845" s="176">
        <v>1944</v>
      </c>
      <c r="I845" s="176">
        <v>202172</v>
      </c>
      <c r="J845" s="177">
        <v>970064</v>
      </c>
    </row>
    <row r="846" spans="1:10" x14ac:dyDescent="0.2">
      <c r="A846" s="289"/>
      <c r="B846" s="283" t="s">
        <v>98</v>
      </c>
      <c r="C846" s="283" t="s">
        <v>83</v>
      </c>
      <c r="D846" s="183" t="s">
        <v>113</v>
      </c>
      <c r="E846" s="175">
        <v>5</v>
      </c>
      <c r="F846" s="176">
        <v>18277</v>
      </c>
      <c r="G846" s="176">
        <v>91386</v>
      </c>
      <c r="H846" s="175">
        <v>0</v>
      </c>
      <c r="I846" s="175">
        <v>0</v>
      </c>
      <c r="J846" s="177">
        <v>91386</v>
      </c>
    </row>
    <row r="847" spans="1:10" x14ac:dyDescent="0.2">
      <c r="A847" s="289"/>
      <c r="B847" s="284"/>
      <c r="C847" s="285"/>
      <c r="D847" s="183" t="s">
        <v>99</v>
      </c>
      <c r="E847" s="175">
        <v>2</v>
      </c>
      <c r="F847" s="176">
        <v>33520</v>
      </c>
      <c r="G847" s="176">
        <v>67040</v>
      </c>
      <c r="H847" s="175">
        <v>0</v>
      </c>
      <c r="I847" s="175">
        <v>0</v>
      </c>
      <c r="J847" s="177">
        <v>67040</v>
      </c>
    </row>
    <row r="848" spans="1:10" x14ac:dyDescent="0.2">
      <c r="A848" s="289"/>
      <c r="B848" s="284"/>
      <c r="C848" s="283" t="s">
        <v>87</v>
      </c>
      <c r="D848" s="183" t="s">
        <v>114</v>
      </c>
      <c r="E848" s="175">
        <v>1</v>
      </c>
      <c r="F848" s="176">
        <v>32098</v>
      </c>
      <c r="G848" s="176">
        <v>32098</v>
      </c>
      <c r="H848" s="176">
        <v>1483</v>
      </c>
      <c r="I848" s="176">
        <v>1483</v>
      </c>
      <c r="J848" s="177">
        <v>30614</v>
      </c>
    </row>
    <row r="849" spans="1:10" x14ac:dyDescent="0.2">
      <c r="A849" s="289"/>
      <c r="B849" s="284"/>
      <c r="C849" s="284"/>
      <c r="D849" s="183" t="s">
        <v>108</v>
      </c>
      <c r="E849" s="175">
        <v>33</v>
      </c>
      <c r="F849" s="176">
        <v>19760</v>
      </c>
      <c r="G849" s="176">
        <v>652093</v>
      </c>
      <c r="H849" s="176">
        <v>1483</v>
      </c>
      <c r="I849" s="176">
        <v>48942</v>
      </c>
      <c r="J849" s="177">
        <v>603151</v>
      </c>
    </row>
    <row r="850" spans="1:10" x14ac:dyDescent="0.2">
      <c r="A850" s="289"/>
      <c r="B850" s="284"/>
      <c r="C850" s="284"/>
      <c r="D850" s="183" t="s">
        <v>109</v>
      </c>
      <c r="E850" s="175">
        <v>7</v>
      </c>
      <c r="F850" s="176">
        <v>12906</v>
      </c>
      <c r="G850" s="176">
        <v>90344</v>
      </c>
      <c r="H850" s="176">
        <v>1483</v>
      </c>
      <c r="I850" s="176">
        <v>10382</v>
      </c>
      <c r="J850" s="177">
        <v>79962</v>
      </c>
    </row>
    <row r="851" spans="1:10" x14ac:dyDescent="0.2">
      <c r="A851" s="289"/>
      <c r="B851" s="284"/>
      <c r="C851" s="285"/>
      <c r="D851" s="183" t="s">
        <v>105</v>
      </c>
      <c r="E851" s="175">
        <v>4</v>
      </c>
      <c r="F851" s="176">
        <v>35003</v>
      </c>
      <c r="G851" s="176">
        <v>140012</v>
      </c>
      <c r="H851" s="176">
        <v>1483</v>
      </c>
      <c r="I851" s="176">
        <v>5932</v>
      </c>
      <c r="J851" s="177">
        <v>134079</v>
      </c>
    </row>
    <row r="852" spans="1:10" x14ac:dyDescent="0.2">
      <c r="A852" s="289"/>
      <c r="B852" s="284"/>
      <c r="C852" s="283" t="s">
        <v>92</v>
      </c>
      <c r="D852" s="183" t="s">
        <v>114</v>
      </c>
      <c r="E852" s="175">
        <v>63</v>
      </c>
      <c r="F852" s="176">
        <v>31449</v>
      </c>
      <c r="G852" s="176">
        <v>1981304</v>
      </c>
      <c r="H852" s="175">
        <v>835</v>
      </c>
      <c r="I852" s="176">
        <v>52591</v>
      </c>
      <c r="J852" s="177">
        <v>1928713</v>
      </c>
    </row>
    <row r="853" spans="1:10" x14ac:dyDescent="0.2">
      <c r="A853" s="289"/>
      <c r="B853" s="284"/>
      <c r="C853" s="284"/>
      <c r="D853" s="183" t="s">
        <v>108</v>
      </c>
      <c r="E853" s="176">
        <v>1639</v>
      </c>
      <c r="F853" s="176">
        <v>19112</v>
      </c>
      <c r="G853" s="176">
        <v>31324695</v>
      </c>
      <c r="H853" s="175">
        <v>835</v>
      </c>
      <c r="I853" s="176">
        <v>1368209</v>
      </c>
      <c r="J853" s="177">
        <v>29956486</v>
      </c>
    </row>
    <row r="854" spans="1:10" x14ac:dyDescent="0.2">
      <c r="A854" s="289"/>
      <c r="B854" s="284"/>
      <c r="C854" s="284"/>
      <c r="D854" s="183" t="s">
        <v>109</v>
      </c>
      <c r="E854" s="175">
        <v>105</v>
      </c>
      <c r="F854" s="176">
        <v>12258</v>
      </c>
      <c r="G854" s="176">
        <v>1287087</v>
      </c>
      <c r="H854" s="175">
        <v>835</v>
      </c>
      <c r="I854" s="176">
        <v>87652</v>
      </c>
      <c r="J854" s="177">
        <v>1199435</v>
      </c>
    </row>
    <row r="855" spans="1:10" x14ac:dyDescent="0.2">
      <c r="A855" s="289"/>
      <c r="B855" s="284"/>
      <c r="C855" s="284"/>
      <c r="D855" s="183" t="s">
        <v>105</v>
      </c>
      <c r="E855" s="175">
        <v>520</v>
      </c>
      <c r="F855" s="176">
        <v>34355</v>
      </c>
      <c r="G855" s="176">
        <v>17864386</v>
      </c>
      <c r="H855" s="175">
        <v>835</v>
      </c>
      <c r="I855" s="176">
        <v>434087</v>
      </c>
      <c r="J855" s="177">
        <v>17430300</v>
      </c>
    </row>
    <row r="856" spans="1:10" x14ac:dyDescent="0.2">
      <c r="A856" s="290"/>
      <c r="B856" s="285"/>
      <c r="C856" s="285"/>
      <c r="D856" s="183" t="s">
        <v>235</v>
      </c>
      <c r="E856" s="175">
        <v>1</v>
      </c>
      <c r="F856" s="176">
        <v>6642</v>
      </c>
      <c r="G856" s="176">
        <v>6642</v>
      </c>
      <c r="H856" s="175">
        <v>835</v>
      </c>
      <c r="I856" s="175">
        <v>835</v>
      </c>
      <c r="J856" s="177">
        <v>5807</v>
      </c>
    </row>
    <row r="857" spans="1:10" ht="15.75" customHeight="1" x14ac:dyDescent="0.2">
      <c r="A857" s="288" t="s">
        <v>13</v>
      </c>
      <c r="B857" s="291" t="s">
        <v>64</v>
      </c>
      <c r="C857" s="292"/>
      <c r="D857" s="293"/>
      <c r="E857" s="175">
        <v>2</v>
      </c>
      <c r="F857" s="176"/>
      <c r="G857" s="176">
        <v>68709</v>
      </c>
      <c r="H857" s="175"/>
      <c r="I857" s="176">
        <v>1670</v>
      </c>
      <c r="J857" s="177">
        <v>67040</v>
      </c>
    </row>
    <row r="858" spans="1:10" x14ac:dyDescent="0.2">
      <c r="A858" s="289"/>
      <c r="B858" s="183" t="s">
        <v>79</v>
      </c>
      <c r="C858" s="183" t="s">
        <v>80</v>
      </c>
      <c r="D858" s="183" t="s">
        <v>81</v>
      </c>
      <c r="E858" s="294">
        <v>2</v>
      </c>
      <c r="F858" s="281">
        <v>34355</v>
      </c>
      <c r="G858" s="281">
        <v>68709</v>
      </c>
      <c r="H858" s="294">
        <v>835</v>
      </c>
      <c r="I858" s="281">
        <v>1670</v>
      </c>
      <c r="J858" s="286">
        <v>67040</v>
      </c>
    </row>
    <row r="859" spans="1:10" ht="12" thickBot="1" x14ac:dyDescent="0.25">
      <c r="A859" s="298"/>
      <c r="B859" s="184" t="s">
        <v>98</v>
      </c>
      <c r="C859" s="184" t="s">
        <v>92</v>
      </c>
      <c r="D859" s="184" t="s">
        <v>105</v>
      </c>
      <c r="E859" s="302"/>
      <c r="F859" s="299"/>
      <c r="G859" s="299"/>
      <c r="H859" s="302"/>
      <c r="I859" s="299"/>
      <c r="J859" s="300"/>
    </row>
  </sheetData>
  <mergeCells count="460">
    <mergeCell ref="I858:I859"/>
    <mergeCell ref="J858:J859"/>
    <mergeCell ref="A1:I1"/>
    <mergeCell ref="A857:A859"/>
    <mergeCell ref="B857:D857"/>
    <mergeCell ref="E858:E859"/>
    <mergeCell ref="F858:F859"/>
    <mergeCell ref="G858:G859"/>
    <mergeCell ref="H858:H859"/>
    <mergeCell ref="I837:I838"/>
    <mergeCell ref="J837:J838"/>
    <mergeCell ref="B838:B845"/>
    <mergeCell ref="C838:C839"/>
    <mergeCell ref="C840:C842"/>
    <mergeCell ref="C843:C845"/>
    <mergeCell ref="A836:A856"/>
    <mergeCell ref="B836:D836"/>
    <mergeCell ref="E837:E838"/>
    <mergeCell ref="F837:F838"/>
    <mergeCell ref="G837:G838"/>
    <mergeCell ref="H837:H838"/>
    <mergeCell ref="B846:B856"/>
    <mergeCell ref="C846:C847"/>
    <mergeCell ref="C848:C851"/>
    <mergeCell ref="C852:C856"/>
    <mergeCell ref="B802:B811"/>
    <mergeCell ref="C802:C803"/>
    <mergeCell ref="C804:C811"/>
    <mergeCell ref="B812:B813"/>
    <mergeCell ref="C812:C813"/>
    <mergeCell ref="B814:B835"/>
    <mergeCell ref="C814:C817"/>
    <mergeCell ref="C818:C822"/>
    <mergeCell ref="C824:C835"/>
    <mergeCell ref="H787:H788"/>
    <mergeCell ref="I787:I788"/>
    <mergeCell ref="J787:J788"/>
    <mergeCell ref="B788:B801"/>
    <mergeCell ref="C788:C791"/>
    <mergeCell ref="C792:C795"/>
    <mergeCell ref="C796:C801"/>
    <mergeCell ref="I779:I780"/>
    <mergeCell ref="J779:J780"/>
    <mergeCell ref="B780:B781"/>
    <mergeCell ref="B782:B785"/>
    <mergeCell ref="C783:C784"/>
    <mergeCell ref="H779:H780"/>
    <mergeCell ref="B769:B777"/>
    <mergeCell ref="C769:C770"/>
    <mergeCell ref="C771:C772"/>
    <mergeCell ref="C773:C777"/>
    <mergeCell ref="A786:A835"/>
    <mergeCell ref="B786:D786"/>
    <mergeCell ref="E787:E788"/>
    <mergeCell ref="F787:F788"/>
    <mergeCell ref="G787:G788"/>
    <mergeCell ref="A778:A785"/>
    <mergeCell ref="B778:D778"/>
    <mergeCell ref="E779:E780"/>
    <mergeCell ref="F779:F780"/>
    <mergeCell ref="G779:G780"/>
    <mergeCell ref="H720:H721"/>
    <mergeCell ref="B734:B759"/>
    <mergeCell ref="C734:C739"/>
    <mergeCell ref="C740:C746"/>
    <mergeCell ref="C747:C759"/>
    <mergeCell ref="I761:I762"/>
    <mergeCell ref="J761:J762"/>
    <mergeCell ref="B762:B768"/>
    <mergeCell ref="C762:C763"/>
    <mergeCell ref="C765:C768"/>
    <mergeCell ref="J689:J690"/>
    <mergeCell ref="B690:B696"/>
    <mergeCell ref="C690:C691"/>
    <mergeCell ref="C693:C696"/>
    <mergeCell ref="C656:C666"/>
    <mergeCell ref="C667:C673"/>
    <mergeCell ref="C674:C687"/>
    <mergeCell ref="A760:A777"/>
    <mergeCell ref="B760:D760"/>
    <mergeCell ref="E761:E762"/>
    <mergeCell ref="F761:F762"/>
    <mergeCell ref="G761:G762"/>
    <mergeCell ref="H761:H762"/>
    <mergeCell ref="I720:I721"/>
    <mergeCell ref="J720:J721"/>
    <mergeCell ref="B721:B733"/>
    <mergeCell ref="C721:C725"/>
    <mergeCell ref="C726:C728"/>
    <mergeCell ref="C729:C733"/>
    <mergeCell ref="A719:A759"/>
    <mergeCell ref="B719:D719"/>
    <mergeCell ref="E720:E721"/>
    <mergeCell ref="F720:F721"/>
    <mergeCell ref="G720:G721"/>
    <mergeCell ref="H622:H623"/>
    <mergeCell ref="B643:B644"/>
    <mergeCell ref="C643:C644"/>
    <mergeCell ref="B645:B687"/>
    <mergeCell ref="C645:C655"/>
    <mergeCell ref="F689:F690"/>
    <mergeCell ref="G689:G690"/>
    <mergeCell ref="H689:H690"/>
    <mergeCell ref="I689:I690"/>
    <mergeCell ref="J617:J618"/>
    <mergeCell ref="B590:B615"/>
    <mergeCell ref="C590:C597"/>
    <mergeCell ref="C598:C604"/>
    <mergeCell ref="C605:C615"/>
    <mergeCell ref="A688:A718"/>
    <mergeCell ref="B688:D688"/>
    <mergeCell ref="E689:E690"/>
    <mergeCell ref="B697:B718"/>
    <mergeCell ref="C697:C700"/>
    <mergeCell ref="C701:C706"/>
    <mergeCell ref="C708:C718"/>
    <mergeCell ref="I622:I623"/>
    <mergeCell ref="J622:J623"/>
    <mergeCell ref="B623:B642"/>
    <mergeCell ref="C623:C627"/>
    <mergeCell ref="C628:C631"/>
    <mergeCell ref="C632:C636"/>
    <mergeCell ref="C637:C642"/>
    <mergeCell ref="A621:A687"/>
    <mergeCell ref="B621:D621"/>
    <mergeCell ref="E622:E623"/>
    <mergeCell ref="F622:F623"/>
    <mergeCell ref="G622:G623"/>
    <mergeCell ref="A616:A620"/>
    <mergeCell ref="B616:D616"/>
    <mergeCell ref="B618:B619"/>
    <mergeCell ref="I566:I567"/>
    <mergeCell ref="J566:J567"/>
    <mergeCell ref="B567:B582"/>
    <mergeCell ref="C567:C571"/>
    <mergeCell ref="C572:C576"/>
    <mergeCell ref="C577:C582"/>
    <mergeCell ref="A565:A615"/>
    <mergeCell ref="B565:D565"/>
    <mergeCell ref="E566:E567"/>
    <mergeCell ref="F566:F567"/>
    <mergeCell ref="G566:G567"/>
    <mergeCell ref="H566:H567"/>
    <mergeCell ref="B583:B587"/>
    <mergeCell ref="C584:C587"/>
    <mergeCell ref="B588:B589"/>
    <mergeCell ref="C588:C589"/>
    <mergeCell ref="E617:E618"/>
    <mergeCell ref="F617:F618"/>
    <mergeCell ref="G617:G618"/>
    <mergeCell ref="H617:H618"/>
    <mergeCell ref="I617:I618"/>
    <mergeCell ref="I545:I546"/>
    <mergeCell ref="J545:J546"/>
    <mergeCell ref="B546:B551"/>
    <mergeCell ref="C546:C547"/>
    <mergeCell ref="C549:C551"/>
    <mergeCell ref="B552:B564"/>
    <mergeCell ref="C552:C554"/>
    <mergeCell ref="C557:C564"/>
    <mergeCell ref="A544:A564"/>
    <mergeCell ref="B544:D544"/>
    <mergeCell ref="E545:E546"/>
    <mergeCell ref="F545:F546"/>
    <mergeCell ref="G545:G546"/>
    <mergeCell ref="H545:H546"/>
    <mergeCell ref="I526:I527"/>
    <mergeCell ref="J526:J527"/>
    <mergeCell ref="B527:B532"/>
    <mergeCell ref="C528:C529"/>
    <mergeCell ref="C530:C532"/>
    <mergeCell ref="B533:B543"/>
    <mergeCell ref="C534:C535"/>
    <mergeCell ref="C536:C543"/>
    <mergeCell ref="A525:A543"/>
    <mergeCell ref="B525:D525"/>
    <mergeCell ref="E526:E527"/>
    <mergeCell ref="F526:F527"/>
    <mergeCell ref="G526:G527"/>
    <mergeCell ref="H526:H527"/>
    <mergeCell ref="I516:I517"/>
    <mergeCell ref="J516:J517"/>
    <mergeCell ref="B517:B521"/>
    <mergeCell ref="C517:C518"/>
    <mergeCell ref="C520:C521"/>
    <mergeCell ref="B522:B524"/>
    <mergeCell ref="C522:C524"/>
    <mergeCell ref="A515:A524"/>
    <mergeCell ref="B515:D515"/>
    <mergeCell ref="E516:E517"/>
    <mergeCell ref="F516:F517"/>
    <mergeCell ref="G516:G517"/>
    <mergeCell ref="H516:H517"/>
    <mergeCell ref="I477:I478"/>
    <mergeCell ref="J477:J478"/>
    <mergeCell ref="B478:B491"/>
    <mergeCell ref="C478:C482"/>
    <mergeCell ref="C483:C486"/>
    <mergeCell ref="C487:C491"/>
    <mergeCell ref="A476:A514"/>
    <mergeCell ref="B476:D476"/>
    <mergeCell ref="E477:E478"/>
    <mergeCell ref="F477:F478"/>
    <mergeCell ref="G477:G478"/>
    <mergeCell ref="H477:H478"/>
    <mergeCell ref="B492:B514"/>
    <mergeCell ref="C492:C498"/>
    <mergeCell ref="C499:C502"/>
    <mergeCell ref="C504:C514"/>
    <mergeCell ref="B449:B451"/>
    <mergeCell ref="C450:C451"/>
    <mergeCell ref="A438:A475"/>
    <mergeCell ref="B438:D438"/>
    <mergeCell ref="E439:E440"/>
    <mergeCell ref="F439:F440"/>
    <mergeCell ref="G439:G440"/>
    <mergeCell ref="H439:H440"/>
    <mergeCell ref="B452:B475"/>
    <mergeCell ref="C452:C457"/>
    <mergeCell ref="C458:C463"/>
    <mergeCell ref="C465:C475"/>
    <mergeCell ref="I370:I371"/>
    <mergeCell ref="J370:J371"/>
    <mergeCell ref="B371:B390"/>
    <mergeCell ref="C371:C375"/>
    <mergeCell ref="C376:C378"/>
    <mergeCell ref="C379:C384"/>
    <mergeCell ref="C385:C390"/>
    <mergeCell ref="I439:I440"/>
    <mergeCell ref="J439:J440"/>
    <mergeCell ref="B440:B448"/>
    <mergeCell ref="C440:C442"/>
    <mergeCell ref="C444:C448"/>
    <mergeCell ref="A369:A437"/>
    <mergeCell ref="B369:D369"/>
    <mergeCell ref="E370:E371"/>
    <mergeCell ref="F370:F371"/>
    <mergeCell ref="G370:G371"/>
    <mergeCell ref="H370:H371"/>
    <mergeCell ref="B391:B396"/>
    <mergeCell ref="C391:C392"/>
    <mergeCell ref="C393:C396"/>
    <mergeCell ref="B397:B398"/>
    <mergeCell ref="C397:C398"/>
    <mergeCell ref="B399:B437"/>
    <mergeCell ref="C399:C407"/>
    <mergeCell ref="C408:C413"/>
    <mergeCell ref="C414:C423"/>
    <mergeCell ref="C424:C437"/>
    <mergeCell ref="B362:B368"/>
    <mergeCell ref="C362:C363"/>
    <mergeCell ref="C364:C368"/>
    <mergeCell ref="A353:A368"/>
    <mergeCell ref="B353:D353"/>
    <mergeCell ref="E354:E355"/>
    <mergeCell ref="F354:F355"/>
    <mergeCell ref="G354:G355"/>
    <mergeCell ref="H354:H355"/>
    <mergeCell ref="I343:I344"/>
    <mergeCell ref="J343:J344"/>
    <mergeCell ref="B344:B349"/>
    <mergeCell ref="C344:C346"/>
    <mergeCell ref="C348:C349"/>
    <mergeCell ref="C330:C331"/>
    <mergeCell ref="C332:C341"/>
    <mergeCell ref="I354:I355"/>
    <mergeCell ref="J354:J355"/>
    <mergeCell ref="B355:B361"/>
    <mergeCell ref="C357:C361"/>
    <mergeCell ref="A342:A352"/>
    <mergeCell ref="B342:D342"/>
    <mergeCell ref="E343:E344"/>
    <mergeCell ref="F343:F344"/>
    <mergeCell ref="B350:B352"/>
    <mergeCell ref="C350:C352"/>
    <mergeCell ref="I308:I309"/>
    <mergeCell ref="J308:J309"/>
    <mergeCell ref="B309:B322"/>
    <mergeCell ref="C309:C312"/>
    <mergeCell ref="C313:C316"/>
    <mergeCell ref="C318:C322"/>
    <mergeCell ref="A307:A341"/>
    <mergeCell ref="B307:D307"/>
    <mergeCell ref="E308:E309"/>
    <mergeCell ref="F308:F309"/>
    <mergeCell ref="G308:G309"/>
    <mergeCell ref="H308:H309"/>
    <mergeCell ref="B324:B325"/>
    <mergeCell ref="C324:C325"/>
    <mergeCell ref="B326:B341"/>
    <mergeCell ref="C326:C329"/>
    <mergeCell ref="G343:G344"/>
    <mergeCell ref="H343:H344"/>
    <mergeCell ref="G285:G286"/>
    <mergeCell ref="H285:H286"/>
    <mergeCell ref="I285:I286"/>
    <mergeCell ref="J285:J286"/>
    <mergeCell ref="B286:B293"/>
    <mergeCell ref="C286:C288"/>
    <mergeCell ref="C291:C293"/>
    <mergeCell ref="C255:C262"/>
    <mergeCell ref="C263:C270"/>
    <mergeCell ref="C271:C283"/>
    <mergeCell ref="A284:A306"/>
    <mergeCell ref="B284:D284"/>
    <mergeCell ref="E285:E286"/>
    <mergeCell ref="B294:B306"/>
    <mergeCell ref="C294:C295"/>
    <mergeCell ref="C296:C299"/>
    <mergeCell ref="C301:C306"/>
    <mergeCell ref="I232:I233"/>
    <mergeCell ref="J232:J233"/>
    <mergeCell ref="B233:B248"/>
    <mergeCell ref="C233:C237"/>
    <mergeCell ref="C238:C241"/>
    <mergeCell ref="C243:C248"/>
    <mergeCell ref="A231:A283"/>
    <mergeCell ref="B231:D231"/>
    <mergeCell ref="E232:E233"/>
    <mergeCell ref="F232:F233"/>
    <mergeCell ref="G232:G233"/>
    <mergeCell ref="H232:H233"/>
    <mergeCell ref="B249:B254"/>
    <mergeCell ref="C249:C250"/>
    <mergeCell ref="C251:C254"/>
    <mergeCell ref="B255:B283"/>
    <mergeCell ref="F285:F286"/>
    <mergeCell ref="G206:G207"/>
    <mergeCell ref="H206:H207"/>
    <mergeCell ref="I206:I207"/>
    <mergeCell ref="J206:J207"/>
    <mergeCell ref="B207:B218"/>
    <mergeCell ref="C207:C209"/>
    <mergeCell ref="C210:C213"/>
    <mergeCell ref="C214:C218"/>
    <mergeCell ref="C180:C189"/>
    <mergeCell ref="C191:C204"/>
    <mergeCell ref="I159:I160"/>
    <mergeCell ref="J159:J160"/>
    <mergeCell ref="B160:B173"/>
    <mergeCell ref="C160:C163"/>
    <mergeCell ref="C164:C167"/>
    <mergeCell ref="C168:C173"/>
    <mergeCell ref="A158:A204"/>
    <mergeCell ref="B158:D158"/>
    <mergeCell ref="E159:E160"/>
    <mergeCell ref="F159:F160"/>
    <mergeCell ref="G159:G160"/>
    <mergeCell ref="H159:H160"/>
    <mergeCell ref="B174:B175"/>
    <mergeCell ref="C174:C175"/>
    <mergeCell ref="B176:B204"/>
    <mergeCell ref="C176:C179"/>
    <mergeCell ref="E127:E128"/>
    <mergeCell ref="F127:F128"/>
    <mergeCell ref="A205:A230"/>
    <mergeCell ref="B205:D205"/>
    <mergeCell ref="E206:E207"/>
    <mergeCell ref="F206:F207"/>
    <mergeCell ref="B220:B230"/>
    <mergeCell ref="C221:C223"/>
    <mergeCell ref="C225:C230"/>
    <mergeCell ref="C108:C110"/>
    <mergeCell ref="C111:C115"/>
    <mergeCell ref="C116:C117"/>
    <mergeCell ref="C118:C125"/>
    <mergeCell ref="B133:B141"/>
    <mergeCell ref="C133:C134"/>
    <mergeCell ref="C135:C141"/>
    <mergeCell ref="B142:B157"/>
    <mergeCell ref="C142:C144"/>
    <mergeCell ref="C145:C148"/>
    <mergeCell ref="C149:C157"/>
    <mergeCell ref="I96:I97"/>
    <mergeCell ref="J96:J97"/>
    <mergeCell ref="A98:A125"/>
    <mergeCell ref="B98:D98"/>
    <mergeCell ref="E99:E100"/>
    <mergeCell ref="F99:F100"/>
    <mergeCell ref="G99:G100"/>
    <mergeCell ref="A126:A157"/>
    <mergeCell ref="B126:D126"/>
    <mergeCell ref="B128:B132"/>
    <mergeCell ref="C129:C130"/>
    <mergeCell ref="C131:C132"/>
    <mergeCell ref="H99:H100"/>
    <mergeCell ref="I99:I100"/>
    <mergeCell ref="J99:J100"/>
    <mergeCell ref="B100:B107"/>
    <mergeCell ref="C100:C101"/>
    <mergeCell ref="C102:C103"/>
    <mergeCell ref="C105:C107"/>
    <mergeCell ref="G127:G128"/>
    <mergeCell ref="H127:H128"/>
    <mergeCell ref="I127:I128"/>
    <mergeCell ref="J127:J128"/>
    <mergeCell ref="B108:B125"/>
    <mergeCell ref="A95:A97"/>
    <mergeCell ref="B95:D95"/>
    <mergeCell ref="E96:E97"/>
    <mergeCell ref="E82:E83"/>
    <mergeCell ref="F82:F83"/>
    <mergeCell ref="G82:G83"/>
    <mergeCell ref="F96:F97"/>
    <mergeCell ref="G96:G97"/>
    <mergeCell ref="H96:H97"/>
    <mergeCell ref="H82:H83"/>
    <mergeCell ref="A81:A94"/>
    <mergeCell ref="B81:D81"/>
    <mergeCell ref="B83:B85"/>
    <mergeCell ref="C84:C85"/>
    <mergeCell ref="B86:B94"/>
    <mergeCell ref="A57:A80"/>
    <mergeCell ref="C86:C87"/>
    <mergeCell ref="C88:C90"/>
    <mergeCell ref="C92:C94"/>
    <mergeCell ref="B57:D57"/>
    <mergeCell ref="B59:B66"/>
    <mergeCell ref="C59:C60"/>
    <mergeCell ref="C61:C62"/>
    <mergeCell ref="I82:I83"/>
    <mergeCell ref="J82:J83"/>
    <mergeCell ref="C63:C66"/>
    <mergeCell ref="B67:B80"/>
    <mergeCell ref="C67:C68"/>
    <mergeCell ref="C69:C72"/>
    <mergeCell ref="C73:C80"/>
    <mergeCell ref="E58:E59"/>
    <mergeCell ref="F58:F59"/>
    <mergeCell ref="G58:G59"/>
    <mergeCell ref="H58:H59"/>
    <mergeCell ref="I58:I59"/>
    <mergeCell ref="J58:J59"/>
    <mergeCell ref="C21:C26"/>
    <mergeCell ref="B27:B28"/>
    <mergeCell ref="C27:C28"/>
    <mergeCell ref="J4:J5"/>
    <mergeCell ref="A5:A56"/>
    <mergeCell ref="B5:D5"/>
    <mergeCell ref="E6:E7"/>
    <mergeCell ref="F6:F7"/>
    <mergeCell ref="G6:G7"/>
    <mergeCell ref="H6:H7"/>
    <mergeCell ref="I6:I7"/>
    <mergeCell ref="J6:J7"/>
    <mergeCell ref="B7:B26"/>
    <mergeCell ref="B29:B56"/>
    <mergeCell ref="C29:C33"/>
    <mergeCell ref="C34:C40"/>
    <mergeCell ref="C41:C43"/>
    <mergeCell ref="C44:C56"/>
    <mergeCell ref="A3:D3"/>
    <mergeCell ref="E4:E5"/>
    <mergeCell ref="F4:F5"/>
    <mergeCell ref="G4:G5"/>
    <mergeCell ref="H4:H5"/>
    <mergeCell ref="I4:I5"/>
    <mergeCell ref="C7:C12"/>
    <mergeCell ref="C13:C16"/>
    <mergeCell ref="C17:C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workbookViewId="0">
      <selection sqref="A1:G1"/>
    </sheetView>
  </sheetViews>
  <sheetFormatPr defaultRowHeight="15" x14ac:dyDescent="0.25"/>
  <cols>
    <col min="1" max="1" width="17.28515625" bestFit="1" customWidth="1"/>
    <col min="2" max="2" width="24" bestFit="1" customWidth="1"/>
    <col min="3" max="3" width="83.7109375" bestFit="1" customWidth="1"/>
    <col min="4" max="4" width="43.140625" customWidth="1"/>
    <col min="5" max="5" width="24.140625" customWidth="1"/>
    <col min="6" max="6" width="78.140625" style="244" customWidth="1"/>
    <col min="8" max="8" width="5" bestFit="1" customWidth="1"/>
    <col min="9" max="9" width="36.85546875" bestFit="1" customWidth="1"/>
    <col min="10" max="11" width="24.140625" customWidth="1"/>
  </cols>
  <sheetData>
    <row r="1" spans="1:11" x14ac:dyDescent="0.2">
      <c r="A1" s="303" t="s">
        <v>250</v>
      </c>
      <c r="B1" s="303"/>
      <c r="C1" s="303"/>
      <c r="D1" s="303"/>
      <c r="E1" s="303"/>
      <c r="F1" s="303"/>
      <c r="G1" s="303"/>
    </row>
    <row r="2" spans="1:11" x14ac:dyDescent="0.25">
      <c r="A2" s="190"/>
      <c r="D2" s="191"/>
      <c r="E2" s="191"/>
      <c r="F2" s="192"/>
    </row>
    <row r="3" spans="1:11" ht="79.5" customHeight="1" x14ac:dyDescent="0.2">
      <c r="A3" s="193" t="s">
        <v>170</v>
      </c>
      <c r="B3" s="194" t="s">
        <v>0</v>
      </c>
      <c r="C3" s="195" t="s">
        <v>171</v>
      </c>
      <c r="D3" s="196" t="s">
        <v>251</v>
      </c>
      <c r="E3" s="196" t="s">
        <v>252</v>
      </c>
      <c r="F3" s="197" t="s">
        <v>240</v>
      </c>
      <c r="H3" s="304" t="s">
        <v>231</v>
      </c>
      <c r="I3" s="305"/>
      <c r="J3" s="306"/>
      <c r="K3" s="307"/>
    </row>
    <row r="4" spans="1:11" ht="12.75" x14ac:dyDescent="0.2">
      <c r="A4" s="198"/>
      <c r="B4" s="199"/>
      <c r="C4" s="198"/>
      <c r="D4" s="200"/>
      <c r="E4" s="200"/>
      <c r="F4" s="201"/>
      <c r="H4" s="202"/>
      <c r="I4" s="203"/>
      <c r="J4" s="204">
        <v>2012</v>
      </c>
      <c r="K4" s="205">
        <v>2013</v>
      </c>
    </row>
    <row r="5" spans="1:11" ht="12.75" x14ac:dyDescent="0.2">
      <c r="A5" s="206" t="s">
        <v>63</v>
      </c>
      <c r="B5" s="207"/>
      <c r="C5" s="208"/>
      <c r="D5" s="209"/>
      <c r="E5" s="209"/>
      <c r="F5" s="210"/>
      <c r="H5" s="211">
        <v>1301</v>
      </c>
      <c r="I5" s="212" t="s">
        <v>1</v>
      </c>
      <c r="J5" s="213"/>
      <c r="K5" s="214"/>
    </row>
    <row r="6" spans="1:11" ht="12.75" x14ac:dyDescent="0.2">
      <c r="A6" s="215" t="s">
        <v>172</v>
      </c>
      <c r="B6" s="216" t="s">
        <v>148</v>
      </c>
      <c r="C6" s="217" t="s">
        <v>173</v>
      </c>
      <c r="D6" s="260" t="s">
        <v>174</v>
      </c>
      <c r="E6" s="260"/>
      <c r="F6" s="261"/>
      <c r="H6" s="211">
        <v>1309</v>
      </c>
      <c r="I6" s="212" t="s">
        <v>146</v>
      </c>
      <c r="J6" s="213"/>
      <c r="K6" s="214"/>
    </row>
    <row r="7" spans="1:11" ht="12.75" x14ac:dyDescent="0.2">
      <c r="A7" s="215" t="s">
        <v>175</v>
      </c>
      <c r="B7" s="216" t="s">
        <v>12</v>
      </c>
      <c r="C7" s="217" t="s">
        <v>176</v>
      </c>
      <c r="D7" s="249">
        <v>13359976</v>
      </c>
      <c r="E7" s="249">
        <v>12133689.873826329</v>
      </c>
      <c r="F7" s="250" t="s">
        <v>241</v>
      </c>
      <c r="H7" s="211">
        <v>1330</v>
      </c>
      <c r="I7" s="212" t="s">
        <v>2</v>
      </c>
      <c r="J7" s="213"/>
      <c r="K7" s="214"/>
    </row>
    <row r="8" spans="1:11" ht="12.75" x14ac:dyDescent="0.2">
      <c r="A8" s="215" t="s">
        <v>177</v>
      </c>
      <c r="B8" s="216" t="s">
        <v>148</v>
      </c>
      <c r="C8" s="217" t="s">
        <v>178</v>
      </c>
      <c r="D8" s="249">
        <v>5869549</v>
      </c>
      <c r="E8" s="262">
        <v>5317870.5217038682</v>
      </c>
      <c r="F8" s="250" t="s">
        <v>241</v>
      </c>
      <c r="H8" s="211">
        <v>1351</v>
      </c>
      <c r="I8" s="212" t="s">
        <v>3</v>
      </c>
      <c r="J8" s="213"/>
      <c r="K8" s="214"/>
    </row>
    <row r="9" spans="1:11" ht="12.75" x14ac:dyDescent="0.2">
      <c r="A9" s="215" t="s">
        <v>179</v>
      </c>
      <c r="B9" s="216" t="s">
        <v>13</v>
      </c>
      <c r="C9" s="217" t="s">
        <v>176</v>
      </c>
      <c r="D9" s="249">
        <v>5776829</v>
      </c>
      <c r="E9" s="249">
        <v>5236914.3571623173</v>
      </c>
      <c r="F9" s="250" t="s">
        <v>241</v>
      </c>
      <c r="H9" s="211">
        <v>1501</v>
      </c>
      <c r="I9" s="212" t="s">
        <v>4</v>
      </c>
      <c r="J9" s="213"/>
      <c r="K9" s="214"/>
    </row>
    <row r="10" spans="1:11" ht="12.75" x14ac:dyDescent="0.2">
      <c r="A10" s="215" t="s">
        <v>180</v>
      </c>
      <c r="B10" s="216" t="s">
        <v>148</v>
      </c>
      <c r="C10" s="217" t="s">
        <v>176</v>
      </c>
      <c r="D10" s="249">
        <v>4477848</v>
      </c>
      <c r="E10" s="249">
        <v>3902845.8063733801</v>
      </c>
      <c r="F10" s="250" t="s">
        <v>241</v>
      </c>
      <c r="H10" s="211">
        <v>1502</v>
      </c>
      <c r="I10" s="212" t="s">
        <v>5</v>
      </c>
      <c r="J10" s="213"/>
      <c r="K10" s="214"/>
    </row>
    <row r="11" spans="1:11" ht="12.75" x14ac:dyDescent="0.2">
      <c r="A11" s="218" t="s">
        <v>181</v>
      </c>
      <c r="B11" s="219"/>
      <c r="C11" s="220" t="s">
        <v>182</v>
      </c>
      <c r="D11" s="263" t="s">
        <v>174</v>
      </c>
      <c r="E11" s="263"/>
      <c r="F11" s="264"/>
      <c r="H11" s="211">
        <v>1516</v>
      </c>
      <c r="I11" s="212" t="s">
        <v>6</v>
      </c>
      <c r="J11" s="213"/>
      <c r="K11" s="214"/>
    </row>
    <row r="12" spans="1:11" ht="12.75" x14ac:dyDescent="0.2">
      <c r="A12" s="221"/>
      <c r="B12" s="199"/>
      <c r="C12" s="198"/>
      <c r="D12" s="256">
        <v>29484202</v>
      </c>
      <c r="E12" s="256">
        <v>26591320.559065893</v>
      </c>
      <c r="F12" s="257"/>
      <c r="H12" s="211">
        <v>2000</v>
      </c>
      <c r="I12" s="212" t="s">
        <v>7</v>
      </c>
      <c r="J12" s="213"/>
      <c r="K12" s="214"/>
    </row>
    <row r="13" spans="1:11" ht="12.75" x14ac:dyDescent="0.2">
      <c r="A13" s="206" t="s">
        <v>65</v>
      </c>
      <c r="B13" s="207"/>
      <c r="C13" s="208"/>
      <c r="D13" s="254"/>
      <c r="E13" s="254"/>
      <c r="F13" s="255"/>
      <c r="H13" s="211">
        <v>4001</v>
      </c>
      <c r="I13" s="212" t="s">
        <v>8</v>
      </c>
      <c r="J13" s="224"/>
      <c r="K13" s="225"/>
    </row>
    <row r="14" spans="1:11" ht="12.75" x14ac:dyDescent="0.2">
      <c r="A14" s="215" t="s">
        <v>172</v>
      </c>
      <c r="B14" s="216" t="s">
        <v>183</v>
      </c>
      <c r="C14" s="217" t="s">
        <v>184</v>
      </c>
      <c r="D14" s="254"/>
      <c r="E14" s="254"/>
      <c r="F14" s="255"/>
      <c r="H14" s="211">
        <v>3810</v>
      </c>
      <c r="I14" s="212" t="s">
        <v>139</v>
      </c>
      <c r="J14" s="224"/>
      <c r="K14" s="225"/>
    </row>
    <row r="15" spans="1:11" ht="12.75" x14ac:dyDescent="0.2">
      <c r="A15" s="215" t="s">
        <v>175</v>
      </c>
      <c r="B15" s="216" t="s">
        <v>66</v>
      </c>
      <c r="C15" s="217" t="s">
        <v>185</v>
      </c>
      <c r="D15" s="254"/>
      <c r="E15" s="254"/>
      <c r="F15" s="255" t="s">
        <v>56</v>
      </c>
      <c r="H15" s="211">
        <v>3820</v>
      </c>
      <c r="I15" s="212" t="s">
        <v>136</v>
      </c>
      <c r="J15" s="224"/>
      <c r="K15" s="225"/>
    </row>
    <row r="16" spans="1:11" ht="12.75" x14ac:dyDescent="0.2">
      <c r="A16" s="215" t="s">
        <v>177</v>
      </c>
      <c r="B16" s="216" t="s">
        <v>66</v>
      </c>
      <c r="C16" s="217" t="s">
        <v>186</v>
      </c>
      <c r="D16" s="222"/>
      <c r="E16" s="222"/>
      <c r="F16" s="223"/>
      <c r="H16" s="211">
        <v>3830</v>
      </c>
      <c r="I16" s="212" t="s">
        <v>140</v>
      </c>
      <c r="J16" s="224"/>
      <c r="K16" s="225"/>
    </row>
    <row r="17" spans="1:11" ht="12.75" x14ac:dyDescent="0.2">
      <c r="A17" s="215" t="s">
        <v>179</v>
      </c>
      <c r="B17" s="216" t="s">
        <v>187</v>
      </c>
      <c r="C17" s="217" t="s">
        <v>188</v>
      </c>
      <c r="D17" s="222"/>
      <c r="E17" s="222"/>
      <c r="F17" s="223"/>
      <c r="H17" s="211">
        <v>3840</v>
      </c>
      <c r="I17" s="212" t="s">
        <v>141</v>
      </c>
      <c r="J17" s="213"/>
      <c r="K17" s="214"/>
    </row>
    <row r="18" spans="1:11" ht="12.75" x14ac:dyDescent="0.2">
      <c r="A18" s="215" t="s">
        <v>180</v>
      </c>
      <c r="B18" s="216" t="s">
        <v>187</v>
      </c>
      <c r="C18" s="217" t="s">
        <v>189</v>
      </c>
      <c r="D18" s="222"/>
      <c r="E18" s="222"/>
      <c r="F18" s="223"/>
      <c r="H18" s="211">
        <v>4202</v>
      </c>
      <c r="I18" s="212" t="s">
        <v>9</v>
      </c>
      <c r="J18" s="245"/>
      <c r="K18" s="246">
        <v>-1317.5419708029196</v>
      </c>
    </row>
    <row r="19" spans="1:11" ht="12.75" x14ac:dyDescent="0.2">
      <c r="A19" s="215" t="s">
        <v>181</v>
      </c>
      <c r="B19" s="216" t="s">
        <v>66</v>
      </c>
      <c r="C19" s="217" t="s">
        <v>190</v>
      </c>
      <c r="D19" s="222"/>
      <c r="E19" s="222"/>
      <c r="F19" s="223"/>
      <c r="H19" s="211">
        <v>5000</v>
      </c>
      <c r="I19" s="212" t="s">
        <v>42</v>
      </c>
      <c r="J19" s="245"/>
      <c r="K19" s="246"/>
    </row>
    <row r="20" spans="1:11" ht="12.75" x14ac:dyDescent="0.2">
      <c r="A20" s="215" t="s">
        <v>191</v>
      </c>
      <c r="B20" s="216" t="s">
        <v>66</v>
      </c>
      <c r="C20" s="217" t="s">
        <v>192</v>
      </c>
      <c r="D20" s="222"/>
      <c r="E20" s="222"/>
      <c r="F20" s="223"/>
      <c r="H20" s="211">
        <v>5501</v>
      </c>
      <c r="I20" s="212" t="s">
        <v>10</v>
      </c>
      <c r="J20" s="245"/>
      <c r="K20" s="246"/>
    </row>
    <row r="21" spans="1:11" ht="12.75" x14ac:dyDescent="0.2">
      <c r="A21" s="215" t="s">
        <v>193</v>
      </c>
      <c r="B21" s="216" t="s">
        <v>194</v>
      </c>
      <c r="C21" s="217" t="s">
        <v>195</v>
      </c>
      <c r="D21" s="222"/>
      <c r="E21" s="222"/>
      <c r="F21" s="223"/>
      <c r="H21" s="211">
        <v>6007</v>
      </c>
      <c r="I21" s="212" t="s">
        <v>147</v>
      </c>
      <c r="J21" s="245"/>
      <c r="K21" s="246">
        <v>-2394.0115870069712</v>
      </c>
    </row>
    <row r="22" spans="1:11" ht="12.75" x14ac:dyDescent="0.2">
      <c r="A22" s="215" t="s">
        <v>196</v>
      </c>
      <c r="B22" s="216" t="s">
        <v>194</v>
      </c>
      <c r="C22" s="217" t="s">
        <v>197</v>
      </c>
      <c r="D22" s="222"/>
      <c r="E22" s="222"/>
      <c r="F22" s="223"/>
      <c r="H22" s="211">
        <v>6008</v>
      </c>
      <c r="I22" s="212" t="s">
        <v>142</v>
      </c>
      <c r="J22" s="245"/>
      <c r="K22" s="246">
        <v>-6161.1276615206152</v>
      </c>
    </row>
    <row r="23" spans="1:11" x14ac:dyDescent="0.25">
      <c r="A23" s="215" t="s">
        <v>198</v>
      </c>
      <c r="B23" s="216" t="s">
        <v>199</v>
      </c>
      <c r="C23" s="217" t="s">
        <v>200</v>
      </c>
      <c r="D23" s="226"/>
      <c r="E23" s="226"/>
      <c r="F23" s="227"/>
      <c r="H23" s="211">
        <v>6013</v>
      </c>
      <c r="I23" s="212" t="s">
        <v>137</v>
      </c>
      <c r="J23" s="245"/>
      <c r="K23" s="246"/>
    </row>
    <row r="24" spans="1:11" ht="12.75" x14ac:dyDescent="0.2">
      <c r="A24" s="215" t="s">
        <v>201</v>
      </c>
      <c r="B24" s="216" t="s">
        <v>66</v>
      </c>
      <c r="C24" s="217" t="s">
        <v>202</v>
      </c>
      <c r="D24" s="249">
        <v>830000</v>
      </c>
      <c r="E24" s="249">
        <v>801932.3671497585</v>
      </c>
      <c r="F24" s="250" t="s">
        <v>242</v>
      </c>
      <c r="H24" s="211">
        <v>6006</v>
      </c>
      <c r="I24" s="212" t="s">
        <v>60</v>
      </c>
      <c r="J24" s="245">
        <v>2418.217223637228</v>
      </c>
      <c r="K24" s="246"/>
    </row>
    <row r="25" spans="1:11" ht="12.75" x14ac:dyDescent="0.2">
      <c r="A25" s="215" t="s">
        <v>203</v>
      </c>
      <c r="B25" s="216" t="s">
        <v>66</v>
      </c>
      <c r="C25" s="217" t="s">
        <v>204</v>
      </c>
      <c r="D25" s="249">
        <v>2430000</v>
      </c>
      <c r="E25" s="249">
        <v>2207341.2250079336</v>
      </c>
      <c r="F25" s="250" t="s">
        <v>241</v>
      </c>
      <c r="H25" s="211">
        <v>6650</v>
      </c>
      <c r="I25" s="212" t="s">
        <v>135</v>
      </c>
      <c r="J25" s="245"/>
      <c r="K25" s="246"/>
    </row>
    <row r="26" spans="1:11" ht="12.75" x14ac:dyDescent="0.2">
      <c r="A26" s="215" t="s">
        <v>205</v>
      </c>
      <c r="B26" s="216" t="s">
        <v>66</v>
      </c>
      <c r="C26" s="217" t="s">
        <v>206</v>
      </c>
      <c r="D26" s="251">
        <v>1415419.7421385425</v>
      </c>
      <c r="E26" s="249">
        <v>1293576.3674559363</v>
      </c>
      <c r="F26" s="250" t="s">
        <v>243</v>
      </c>
      <c r="H26" s="211">
        <v>6620</v>
      </c>
      <c r="I26" s="212" t="s">
        <v>143</v>
      </c>
      <c r="J26" s="245">
        <v>19066.032276888189</v>
      </c>
      <c r="K26" s="246"/>
    </row>
    <row r="27" spans="1:11" ht="12.75" x14ac:dyDescent="0.2">
      <c r="A27" s="215" t="s">
        <v>207</v>
      </c>
      <c r="B27" s="216" t="s">
        <v>194</v>
      </c>
      <c r="C27" s="217" t="s">
        <v>208</v>
      </c>
      <c r="D27" s="252" t="s">
        <v>209</v>
      </c>
      <c r="E27" s="252"/>
      <c r="F27" s="253"/>
      <c r="H27" s="211">
        <v>7005</v>
      </c>
      <c r="I27" s="212" t="s">
        <v>62</v>
      </c>
      <c r="J27" s="245"/>
      <c r="K27" s="246"/>
    </row>
    <row r="28" spans="1:11" ht="12.75" x14ac:dyDescent="0.2">
      <c r="A28" s="215" t="s">
        <v>210</v>
      </c>
      <c r="B28" s="216" t="s">
        <v>66</v>
      </c>
      <c r="C28" s="217" t="s">
        <v>211</v>
      </c>
      <c r="D28" s="251">
        <v>2528238.75728156</v>
      </c>
      <c r="E28" s="249">
        <v>2289478.9389878828</v>
      </c>
      <c r="F28" s="250" t="s">
        <v>244</v>
      </c>
      <c r="H28" s="211">
        <v>6630</v>
      </c>
      <c r="I28" s="212" t="s">
        <v>128</v>
      </c>
      <c r="J28" s="245"/>
      <c r="K28" s="246"/>
    </row>
    <row r="29" spans="1:11" ht="12.75" x14ac:dyDescent="0.2">
      <c r="A29" s="215" t="s">
        <v>212</v>
      </c>
      <c r="B29" s="216" t="s">
        <v>213</v>
      </c>
      <c r="C29" s="217" t="s">
        <v>214</v>
      </c>
      <c r="D29" s="249">
        <v>853028.99999999884</v>
      </c>
      <c r="E29" s="249">
        <v>824182.60869565106</v>
      </c>
      <c r="F29" s="250" t="s">
        <v>242</v>
      </c>
      <c r="H29" s="211">
        <v>7603</v>
      </c>
      <c r="I29" s="212" t="s">
        <v>144</v>
      </c>
      <c r="J29" s="245"/>
      <c r="K29" s="246"/>
    </row>
    <row r="30" spans="1:11" ht="12.75" x14ac:dyDescent="0.2">
      <c r="A30" s="215" t="s">
        <v>215</v>
      </c>
      <c r="B30" s="216" t="s">
        <v>213</v>
      </c>
      <c r="C30" s="217" t="s">
        <v>216</v>
      </c>
      <c r="D30" s="249">
        <v>446864.08183999971</v>
      </c>
      <c r="E30" s="249">
        <v>431752.73607729445</v>
      </c>
      <c r="F30" s="250" t="s">
        <v>242</v>
      </c>
      <c r="H30" s="211">
        <v>8001</v>
      </c>
      <c r="I30" s="212" t="s">
        <v>148</v>
      </c>
      <c r="J30" s="245">
        <v>9220.7163280772493</v>
      </c>
      <c r="K30" s="246"/>
    </row>
    <row r="31" spans="1:11" ht="12.75" x14ac:dyDescent="0.2">
      <c r="A31" s="215" t="s">
        <v>217</v>
      </c>
      <c r="B31" s="216" t="s">
        <v>66</v>
      </c>
      <c r="C31" s="217" t="s">
        <v>218</v>
      </c>
      <c r="D31" s="251">
        <v>13443613.312500598</v>
      </c>
      <c r="E31" s="249">
        <v>12139108.250456775</v>
      </c>
      <c r="F31" s="250" t="s">
        <v>245</v>
      </c>
      <c r="H31" s="211">
        <v>8003</v>
      </c>
      <c r="I31" s="212" t="s">
        <v>12</v>
      </c>
      <c r="J31" s="245">
        <v>12133.689873826328</v>
      </c>
      <c r="K31" s="246"/>
    </row>
    <row r="32" spans="1:11" ht="12.75" x14ac:dyDescent="0.2">
      <c r="A32" s="215" t="s">
        <v>219</v>
      </c>
      <c r="B32" s="216" t="s">
        <v>213</v>
      </c>
      <c r="C32" s="217" t="s">
        <v>220</v>
      </c>
      <c r="D32" s="251">
        <v>1279571</v>
      </c>
      <c r="E32" s="249">
        <v>1162281.8788642825</v>
      </c>
      <c r="F32" s="250" t="s">
        <v>246</v>
      </c>
      <c r="H32" s="228">
        <v>8005</v>
      </c>
      <c r="I32" s="229" t="s">
        <v>13</v>
      </c>
      <c r="J32" s="247">
        <v>5236.9143571623172</v>
      </c>
      <c r="K32" s="248"/>
    </row>
    <row r="33" spans="1:6" ht="12.75" x14ac:dyDescent="0.2">
      <c r="A33" s="215" t="s">
        <v>221</v>
      </c>
      <c r="B33" s="216" t="s">
        <v>66</v>
      </c>
      <c r="C33" s="217" t="s">
        <v>222</v>
      </c>
      <c r="D33" s="251">
        <v>365504.62838511722</v>
      </c>
      <c r="E33" s="249">
        <v>334595.12782990182</v>
      </c>
      <c r="F33" s="250" t="s">
        <v>246</v>
      </c>
    </row>
    <row r="34" spans="1:6" ht="12.75" x14ac:dyDescent="0.2">
      <c r="A34" s="218"/>
      <c r="B34" s="219"/>
      <c r="C34" s="220"/>
      <c r="D34" s="254"/>
      <c r="E34" s="254"/>
      <c r="F34" s="255"/>
    </row>
    <row r="35" spans="1:6" ht="12.75" x14ac:dyDescent="0.2">
      <c r="A35" s="221"/>
      <c r="B35" s="199"/>
      <c r="C35" s="198"/>
      <c r="D35" s="256">
        <v>27893911.081840001</v>
      </c>
      <c r="E35" s="256">
        <v>21484249.500525415</v>
      </c>
      <c r="F35" s="257"/>
    </row>
    <row r="36" spans="1:6" ht="12.75" x14ac:dyDescent="0.2">
      <c r="A36" s="206" t="s">
        <v>67</v>
      </c>
      <c r="B36" s="207"/>
      <c r="C36" s="208"/>
      <c r="D36" s="254"/>
      <c r="E36" s="254"/>
      <c r="F36" s="255"/>
    </row>
    <row r="37" spans="1:6" ht="12.75" x14ac:dyDescent="0.2">
      <c r="A37" s="215" t="s">
        <v>172</v>
      </c>
      <c r="B37" s="216" t="s">
        <v>223</v>
      </c>
      <c r="C37" s="230" t="s">
        <v>224</v>
      </c>
      <c r="D37" s="254"/>
      <c r="E37" s="254"/>
      <c r="F37" s="255"/>
    </row>
    <row r="38" spans="1:6" ht="12.75" x14ac:dyDescent="0.2">
      <c r="A38" s="215" t="s">
        <v>225</v>
      </c>
      <c r="B38" s="216"/>
      <c r="C38" s="231" t="s">
        <v>226</v>
      </c>
      <c r="D38" s="252" t="s">
        <v>209</v>
      </c>
      <c r="E38" s="252"/>
      <c r="F38" s="253"/>
    </row>
    <row r="39" spans="1:6" ht="12.75" x14ac:dyDescent="0.2">
      <c r="A39" s="215" t="s">
        <v>227</v>
      </c>
      <c r="B39" s="216"/>
      <c r="C39" s="232" t="s">
        <v>228</v>
      </c>
      <c r="D39" s="252" t="s">
        <v>209</v>
      </c>
      <c r="E39" s="252"/>
      <c r="F39" s="253"/>
    </row>
    <row r="40" spans="1:6" ht="12.75" x14ac:dyDescent="0.2">
      <c r="A40" s="215" t="s">
        <v>175</v>
      </c>
      <c r="B40" s="216" t="s">
        <v>229</v>
      </c>
      <c r="C40" s="232" t="s">
        <v>230</v>
      </c>
      <c r="D40" s="249">
        <v>1444026</v>
      </c>
      <c r="E40" s="249">
        <v>1317541.9708029197</v>
      </c>
      <c r="F40" s="250" t="s">
        <v>242</v>
      </c>
    </row>
    <row r="41" spans="1:6" ht="12.75" x14ac:dyDescent="0.2">
      <c r="A41" s="215" t="s">
        <v>177</v>
      </c>
      <c r="B41" s="216"/>
      <c r="C41" s="217" t="s">
        <v>182</v>
      </c>
      <c r="D41" s="252" t="s">
        <v>174</v>
      </c>
      <c r="E41" s="252"/>
      <c r="F41" s="253"/>
    </row>
    <row r="42" spans="1:6" ht="12.75" x14ac:dyDescent="0.2">
      <c r="A42" s="215"/>
      <c r="B42" s="216"/>
      <c r="C42" s="217"/>
      <c r="D42" s="252"/>
      <c r="E42" s="252"/>
      <c r="F42" s="253"/>
    </row>
    <row r="43" spans="1:6" ht="12.75" x14ac:dyDescent="0.2">
      <c r="A43" s="218" t="s">
        <v>247</v>
      </c>
      <c r="B43" s="219" t="s">
        <v>248</v>
      </c>
      <c r="C43" s="220" t="s">
        <v>249</v>
      </c>
      <c r="D43" s="258">
        <v>8916437</v>
      </c>
      <c r="E43" s="249">
        <v>8555139.2485275865</v>
      </c>
      <c r="F43" s="259" t="s">
        <v>246</v>
      </c>
    </row>
    <row r="44" spans="1:6" ht="12.75" x14ac:dyDescent="0.2">
      <c r="A44" s="221"/>
      <c r="B44" s="199"/>
      <c r="C44" s="198"/>
      <c r="D44" s="256">
        <v>10360463</v>
      </c>
      <c r="E44" s="256">
        <v>9872681.2193305064</v>
      </c>
      <c r="F44" s="257"/>
    </row>
    <row r="45" spans="1:6" ht="12.75" x14ac:dyDescent="0.2">
      <c r="A45" s="206" t="s">
        <v>68</v>
      </c>
      <c r="B45" s="207"/>
      <c r="C45" s="208"/>
      <c r="D45" s="254"/>
      <c r="E45" s="254"/>
      <c r="F45" s="255"/>
    </row>
    <row r="46" spans="1:6" ht="12.75" x14ac:dyDescent="0.2">
      <c r="A46" s="215" t="s">
        <v>172</v>
      </c>
      <c r="B46" s="216"/>
      <c r="C46" s="217"/>
      <c r="D46" s="222"/>
      <c r="E46" s="233"/>
      <c r="F46" s="223"/>
    </row>
    <row r="47" spans="1:6" ht="12.75" x14ac:dyDescent="0.2">
      <c r="A47" s="215" t="s">
        <v>175</v>
      </c>
      <c r="B47" s="216"/>
      <c r="C47" s="217"/>
      <c r="D47" s="222"/>
      <c r="E47" s="233"/>
      <c r="F47" s="223"/>
    </row>
    <row r="48" spans="1:6" ht="12.75" x14ac:dyDescent="0.2">
      <c r="A48" s="215" t="s">
        <v>177</v>
      </c>
      <c r="B48" s="216"/>
      <c r="C48" s="217"/>
      <c r="D48" s="222"/>
      <c r="E48" s="222"/>
      <c r="F48" s="223"/>
    </row>
    <row r="49" spans="1:6" ht="12.75" x14ac:dyDescent="0.2">
      <c r="A49" s="215" t="s">
        <v>179</v>
      </c>
      <c r="B49" s="216"/>
      <c r="C49" s="217"/>
      <c r="D49" s="222"/>
      <c r="E49" s="222"/>
      <c r="F49" s="223"/>
    </row>
    <row r="50" spans="1:6" ht="12.75" x14ac:dyDescent="0.2">
      <c r="A50" s="215" t="s">
        <v>180</v>
      </c>
      <c r="B50" s="216"/>
      <c r="C50" s="217"/>
      <c r="D50" s="222"/>
      <c r="E50" s="222"/>
      <c r="F50" s="223"/>
    </row>
    <row r="51" spans="1:6" ht="12.75" x14ac:dyDescent="0.2">
      <c r="A51" s="218" t="s">
        <v>181</v>
      </c>
      <c r="B51" s="219"/>
      <c r="C51" s="220"/>
      <c r="D51" s="222"/>
      <c r="E51" s="222"/>
      <c r="F51" s="223"/>
    </row>
    <row r="52" spans="1:6" ht="12.75" x14ac:dyDescent="0.2">
      <c r="A52" s="221"/>
      <c r="B52" s="199"/>
      <c r="C52" s="198"/>
      <c r="D52" s="234"/>
      <c r="E52" s="234"/>
      <c r="F52" s="235"/>
    </row>
    <row r="53" spans="1:6" ht="12.75" x14ac:dyDescent="0.2">
      <c r="A53" s="206" t="s">
        <v>69</v>
      </c>
      <c r="B53" s="207"/>
      <c r="C53" s="208"/>
      <c r="D53" s="222"/>
      <c r="E53" s="222"/>
      <c r="F53" s="223"/>
    </row>
    <row r="54" spans="1:6" ht="12.75" x14ac:dyDescent="0.2">
      <c r="A54" s="215" t="s">
        <v>172</v>
      </c>
      <c r="B54" s="216"/>
      <c r="C54" s="217"/>
      <c r="D54" s="222"/>
      <c r="E54" s="222"/>
      <c r="F54" s="223"/>
    </row>
    <row r="55" spans="1:6" ht="12.75" x14ac:dyDescent="0.2">
      <c r="A55" s="215" t="s">
        <v>175</v>
      </c>
      <c r="B55" s="216"/>
      <c r="C55" s="217"/>
      <c r="D55" s="222"/>
      <c r="E55" s="222"/>
      <c r="F55" s="223"/>
    </row>
    <row r="56" spans="1:6" ht="12.75" x14ac:dyDescent="0.2">
      <c r="A56" s="215" t="s">
        <v>177</v>
      </c>
      <c r="B56" s="216"/>
      <c r="C56" s="217"/>
      <c r="D56" s="222"/>
      <c r="E56" s="222"/>
      <c r="F56" s="223"/>
    </row>
    <row r="57" spans="1:6" ht="12.75" x14ac:dyDescent="0.2">
      <c r="A57" s="236" t="s">
        <v>179</v>
      </c>
      <c r="B57" s="216"/>
      <c r="C57" s="217"/>
      <c r="D57" s="222"/>
      <c r="E57" s="222"/>
      <c r="F57" s="223"/>
    </row>
    <row r="58" spans="1:6" ht="12.75" x14ac:dyDescent="0.2">
      <c r="A58" s="236" t="s">
        <v>180</v>
      </c>
      <c r="B58" s="216"/>
      <c r="C58" s="217"/>
      <c r="D58" s="222"/>
      <c r="E58" s="222"/>
      <c r="F58" s="223"/>
    </row>
    <row r="59" spans="1:6" ht="12.75" x14ac:dyDescent="0.2">
      <c r="A59" s="237" t="s">
        <v>181</v>
      </c>
      <c r="B59" s="219"/>
      <c r="C59" s="220"/>
      <c r="D59" s="238"/>
      <c r="E59" s="238"/>
      <c r="F59" s="239"/>
    </row>
    <row r="60" spans="1:6" ht="12.75" x14ac:dyDescent="0.2">
      <c r="A60" s="240"/>
      <c r="D60" s="241"/>
      <c r="E60" s="241"/>
      <c r="F60" s="242"/>
    </row>
    <row r="61" spans="1:6" ht="12.75" x14ac:dyDescent="0.2">
      <c r="D61" s="241"/>
      <c r="E61" s="241"/>
      <c r="F61" s="242"/>
    </row>
    <row r="62" spans="1:6" ht="12.75" x14ac:dyDescent="0.2">
      <c r="D62" s="241"/>
      <c r="E62" s="241"/>
      <c r="F62" s="242"/>
    </row>
    <row r="63" spans="1:6" ht="12.75" x14ac:dyDescent="0.2">
      <c r="D63" s="241"/>
      <c r="E63" s="241"/>
      <c r="F63" s="242"/>
    </row>
    <row r="64" spans="1:6" ht="12.75" x14ac:dyDescent="0.2">
      <c r="D64" s="241"/>
      <c r="E64" s="241"/>
      <c r="F64" s="242"/>
    </row>
    <row r="65" spans="4:6" ht="12.75" x14ac:dyDescent="0.2">
      <c r="D65" s="241"/>
      <c r="E65" s="241"/>
      <c r="F65" s="242"/>
    </row>
    <row r="66" spans="4:6" x14ac:dyDescent="0.25">
      <c r="D66" s="53"/>
      <c r="E66" s="53"/>
      <c r="F66" s="243"/>
    </row>
    <row r="67" spans="4:6" x14ac:dyDescent="0.25">
      <c r="D67" s="53"/>
      <c r="E67" s="53"/>
      <c r="F67" s="243"/>
    </row>
    <row r="68" spans="4:6" x14ac:dyDescent="0.25">
      <c r="D68" s="53"/>
      <c r="E68" s="53"/>
      <c r="F68" s="243"/>
    </row>
    <row r="69" spans="4:6" x14ac:dyDescent="0.25">
      <c r="D69" s="53"/>
      <c r="E69" s="53"/>
      <c r="F69" s="243"/>
    </row>
    <row r="70" spans="4:6" x14ac:dyDescent="0.25">
      <c r="D70" s="53"/>
      <c r="E70" s="53"/>
      <c r="F70" s="243"/>
    </row>
    <row r="71" spans="4:6" x14ac:dyDescent="0.25">
      <c r="D71" s="53"/>
      <c r="E71" s="53"/>
      <c r="F71" s="243"/>
    </row>
    <row r="72" spans="4:6" x14ac:dyDescent="0.25">
      <c r="D72" s="53"/>
      <c r="E72" s="53"/>
      <c r="F72" s="243"/>
    </row>
    <row r="73" spans="4:6" x14ac:dyDescent="0.25">
      <c r="D73" s="53"/>
      <c r="E73" s="53"/>
      <c r="F73" s="243"/>
    </row>
    <row r="74" spans="4:6" x14ac:dyDescent="0.25">
      <c r="D74" s="53"/>
      <c r="E74" s="53"/>
      <c r="F74" s="243"/>
    </row>
    <row r="75" spans="4:6" x14ac:dyDescent="0.25">
      <c r="D75" s="53"/>
      <c r="E75" s="53"/>
      <c r="F75" s="243"/>
    </row>
    <row r="76" spans="4:6" x14ac:dyDescent="0.25">
      <c r="D76" s="53"/>
      <c r="E76" s="53"/>
      <c r="F76" s="243"/>
    </row>
    <row r="77" spans="4:6" x14ac:dyDescent="0.25">
      <c r="D77" s="53"/>
      <c r="E77" s="53"/>
      <c r="F77" s="243"/>
    </row>
    <row r="78" spans="4:6" x14ac:dyDescent="0.25">
      <c r="D78" s="53"/>
      <c r="E78" s="53"/>
      <c r="F78" s="243"/>
    </row>
    <row r="79" spans="4:6" x14ac:dyDescent="0.25">
      <c r="D79" s="53"/>
      <c r="E79" s="53"/>
      <c r="F79" s="243"/>
    </row>
    <row r="80" spans="4:6" x14ac:dyDescent="0.25">
      <c r="D80" s="53"/>
      <c r="E80" s="53"/>
      <c r="F80" s="243"/>
    </row>
    <row r="81" spans="4:6" x14ac:dyDescent="0.25">
      <c r="D81" s="53"/>
      <c r="E81" s="53"/>
      <c r="F81" s="243"/>
    </row>
    <row r="82" spans="4:6" x14ac:dyDescent="0.25">
      <c r="D82" s="53"/>
      <c r="E82" s="53"/>
      <c r="F82" s="243"/>
    </row>
    <row r="83" spans="4:6" x14ac:dyDescent="0.25">
      <c r="D83" s="53"/>
      <c r="E83" s="53"/>
      <c r="F83" s="243"/>
    </row>
    <row r="84" spans="4:6" x14ac:dyDescent="0.25">
      <c r="D84" s="53"/>
      <c r="E84" s="53"/>
      <c r="F84" s="243"/>
    </row>
    <row r="85" spans="4:6" x14ac:dyDescent="0.25">
      <c r="D85" s="53"/>
      <c r="E85" s="53"/>
      <c r="F85" s="243"/>
    </row>
    <row r="86" spans="4:6" x14ac:dyDescent="0.25">
      <c r="D86" s="53"/>
      <c r="E86" s="53"/>
      <c r="F86" s="243"/>
    </row>
    <row r="87" spans="4:6" x14ac:dyDescent="0.25">
      <c r="D87" s="53"/>
      <c r="E87" s="53"/>
      <c r="F87" s="243"/>
    </row>
    <row r="88" spans="4:6" x14ac:dyDescent="0.25">
      <c r="D88" s="53"/>
      <c r="E88" s="53"/>
      <c r="F88" s="243"/>
    </row>
    <row r="89" spans="4:6" x14ac:dyDescent="0.25">
      <c r="D89" s="53"/>
      <c r="E89" s="53"/>
      <c r="F89" s="243"/>
    </row>
    <row r="90" spans="4:6" x14ac:dyDescent="0.25">
      <c r="D90" s="53"/>
      <c r="E90" s="53"/>
      <c r="F90" s="243"/>
    </row>
    <row r="91" spans="4:6" x14ac:dyDescent="0.25">
      <c r="D91" s="53"/>
      <c r="E91" s="53"/>
      <c r="F91" s="243"/>
    </row>
    <row r="92" spans="4:6" x14ac:dyDescent="0.25">
      <c r="D92" s="53"/>
      <c r="E92" s="53"/>
      <c r="F92" s="243"/>
    </row>
    <row r="93" spans="4:6" x14ac:dyDescent="0.25">
      <c r="D93" s="53"/>
      <c r="E93" s="53"/>
      <c r="F93" s="243"/>
    </row>
    <row r="94" spans="4:6" x14ac:dyDescent="0.25">
      <c r="D94" s="53"/>
      <c r="E94" s="53"/>
      <c r="F94" s="243"/>
    </row>
    <row r="95" spans="4:6" x14ac:dyDescent="0.25">
      <c r="D95" s="53"/>
      <c r="E95" s="53"/>
      <c r="F95" s="243"/>
    </row>
    <row r="96" spans="4:6" x14ac:dyDescent="0.25">
      <c r="D96" s="53"/>
      <c r="E96" s="53"/>
      <c r="F96" s="243"/>
    </row>
  </sheetData>
  <mergeCells count="3">
    <mergeCell ref="A1:G1"/>
    <mergeCell ref="H3:I3"/>
    <mergeCell ref="J3:K3"/>
  </mergeCells>
  <pageMargins left="0.25" right="0.25" top="0.75" bottom="0.75" header="0.3" footer="0.3"/>
  <pageSetup paperSize="8" scale="56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zoomScaleNormal="100" workbookViewId="0">
      <selection activeCell="L36" sqref="L36"/>
    </sheetView>
  </sheetViews>
  <sheetFormatPr defaultColWidth="9.140625" defaultRowHeight="12" x14ac:dyDescent="0.2"/>
  <cols>
    <col min="1" max="1" width="8.5703125" style="1" customWidth="1"/>
    <col min="2" max="2" width="39.28515625" style="1" customWidth="1"/>
    <col min="3" max="9" width="10" style="2" customWidth="1"/>
    <col min="10" max="10" width="19.28515625" style="2" customWidth="1"/>
    <col min="11" max="11" width="3.5703125" style="1" customWidth="1"/>
    <col min="12" max="12" width="27.7109375" style="24" customWidth="1"/>
    <col min="13" max="13" width="9.28515625" style="24" customWidth="1"/>
    <col min="14" max="19" width="8.140625" style="24" bestFit="1" customWidth="1"/>
    <col min="20" max="20" width="38.5703125" style="1" customWidth="1"/>
    <col min="21" max="21" width="2" style="1" customWidth="1"/>
    <col min="22" max="16384" width="9.140625" style="1"/>
  </cols>
  <sheetData>
    <row r="1" spans="1:19" s="24" customFormat="1" ht="15.75" x14ac:dyDescent="0.25">
      <c r="A1" s="74" t="s">
        <v>253</v>
      </c>
      <c r="C1" s="26"/>
      <c r="D1" s="26"/>
      <c r="E1" s="26"/>
      <c r="F1" s="38" t="s">
        <v>138</v>
      </c>
      <c r="G1" s="26"/>
      <c r="H1" s="26">
        <v>1.014</v>
      </c>
      <c r="I1" s="26"/>
      <c r="J1" s="26"/>
      <c r="O1" s="39"/>
      <c r="P1" s="39"/>
      <c r="Q1" s="39"/>
      <c r="R1" s="39"/>
      <c r="S1" s="39"/>
    </row>
    <row r="2" spans="1:19" s="24" customFormat="1" ht="13.5" customHeight="1" x14ac:dyDescent="0.2">
      <c r="A2" s="31" t="s">
        <v>149</v>
      </c>
      <c r="C2" s="26"/>
      <c r="D2" s="26"/>
      <c r="E2" s="27"/>
      <c r="F2" s="27"/>
      <c r="G2" s="27"/>
      <c r="H2" s="28"/>
      <c r="I2" s="32"/>
      <c r="J2" s="28"/>
      <c r="O2" s="39"/>
      <c r="P2" s="39"/>
      <c r="Q2" s="39"/>
      <c r="R2" s="39"/>
      <c r="S2" s="39"/>
    </row>
    <row r="3" spans="1:19" s="24" customFormat="1" ht="13.5" customHeight="1" x14ac:dyDescent="0.2">
      <c r="A3" s="33" t="s">
        <v>44</v>
      </c>
      <c r="C3" s="26"/>
      <c r="D3" s="26"/>
      <c r="E3" s="27"/>
      <c r="F3" s="27"/>
      <c r="G3" s="27"/>
      <c r="H3" s="28"/>
      <c r="I3" s="27"/>
      <c r="J3" s="28"/>
      <c r="O3" s="39"/>
      <c r="P3" s="39"/>
      <c r="Q3" s="39"/>
      <c r="R3" s="39"/>
      <c r="S3" s="39"/>
    </row>
    <row r="4" spans="1:19" s="24" customFormat="1" ht="54" customHeight="1" x14ac:dyDescent="0.2">
      <c r="A4" s="75" t="s">
        <v>14</v>
      </c>
      <c r="B4" s="75" t="s">
        <v>0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2" t="s">
        <v>23</v>
      </c>
      <c r="M4" s="40"/>
      <c r="N4" s="40"/>
      <c r="O4" s="40"/>
      <c r="P4" s="40"/>
      <c r="Q4" s="39"/>
      <c r="R4" s="39"/>
      <c r="S4" s="39"/>
    </row>
    <row r="5" spans="1:19" s="24" customFormat="1" ht="13.5" customHeight="1" x14ac:dyDescent="0.2">
      <c r="A5" s="76">
        <f>+'(skema1-7_2012 - 12pl)'!A5</f>
        <v>1301</v>
      </c>
      <c r="B5" s="4" t="str">
        <f>+'(skema1-7_2012 - 12pl)'!B5</f>
        <v>Rigshospitalet</v>
      </c>
      <c r="C5" s="79">
        <f>+'(skema1-7_2012 - 12pl)'!C5*'Skema1-7_2012'!$H$1</f>
        <v>4329669.5377603201</v>
      </c>
      <c r="D5" s="29">
        <f>+'(skema1-7_2012 - 12pl)'!D5*'Skema1-7_2012'!$H$1</f>
        <v>156736.52546096686</v>
      </c>
      <c r="E5" s="29">
        <f>+'(skema1-7_2012 - 12pl)'!E5*'Skema1-7_2012'!$H$1</f>
        <v>278882.19705013663</v>
      </c>
      <c r="F5" s="29">
        <f>+'(skema1-7_2012 - 12pl)'!F5*'Skema1-7_2012'!$H$1</f>
        <v>0</v>
      </c>
      <c r="G5" s="29">
        <f>+'(skema1-7_2012 - 12pl)'!G5*'Skema1-7_2012'!$H$1</f>
        <v>40805.422374600006</v>
      </c>
      <c r="H5" s="29">
        <f>+'(skema1-7_2012 - 12pl)'!H5*'Skema1-7_2012'!$H$1</f>
        <v>-1901257.1537124123</v>
      </c>
      <c r="I5" s="29">
        <f>+'(skema1-7_2012 - 12pl)'!I5*'Skema1-7_2012'!$H$1</f>
        <v>-3448.3213141348515</v>
      </c>
      <c r="J5" s="9">
        <f>+SUM(C5:E5) - SUM(F5:I5)</f>
        <v>6629188.3129233709</v>
      </c>
      <c r="M5" s="41"/>
      <c r="N5" s="41"/>
      <c r="O5" s="41"/>
      <c r="P5" s="41"/>
      <c r="Q5" s="39"/>
      <c r="R5" s="39"/>
      <c r="S5" s="39"/>
    </row>
    <row r="6" spans="1:19" s="24" customFormat="1" ht="13.5" customHeight="1" x14ac:dyDescent="0.2">
      <c r="A6" s="77">
        <f>+'(skema1-7_2012 - 12pl)'!A6</f>
        <v>1309</v>
      </c>
      <c r="B6" s="7" t="str">
        <f>+'(skema1-7_2012 - 12pl)'!B6</f>
        <v>Bispebjerg og Frederiksberg hospitaler</v>
      </c>
      <c r="C6" s="79">
        <f>+'(skema1-7_2012 - 12pl)'!C6*'Skema1-7_2012'!$H$1</f>
        <v>2184803.946</v>
      </c>
      <c r="D6" s="29">
        <f>+'(skema1-7_2012 - 12pl)'!D6*'Skema1-7_2012'!$H$1</f>
        <v>35722.205999999998</v>
      </c>
      <c r="E6" s="29">
        <f>+'(skema1-7_2012 - 12pl)'!E6*'Skema1-7_2012'!$H$1</f>
        <v>140727.99</v>
      </c>
      <c r="F6" s="29">
        <f>+'(skema1-7_2012 - 12pl)'!F6*'Skema1-7_2012'!$H$1</f>
        <v>0</v>
      </c>
      <c r="G6" s="29">
        <f>+'(skema1-7_2012 - 12pl)'!G6*'Skema1-7_2012'!$H$1</f>
        <v>2056.1770320000001</v>
      </c>
      <c r="H6" s="29">
        <f>+'(skema1-7_2012 - 12pl)'!H6*'Skema1-7_2012'!$H$1</f>
        <v>-121161.84600000001</v>
      </c>
      <c r="I6" s="29">
        <f>+'(skema1-7_2012 - 12pl)'!I6*'Skema1-7_2012'!$H$1</f>
        <v>4593.8493071095254</v>
      </c>
      <c r="J6" s="9">
        <f t="shared" ref="J6:J13" si="0">+SUM(C6:E6) - SUM(F6:I6)</f>
        <v>2475765.9616608904</v>
      </c>
      <c r="M6" s="42"/>
      <c r="N6" s="42"/>
      <c r="O6" s="42"/>
      <c r="P6" s="42"/>
      <c r="Q6" s="39"/>
      <c r="R6" s="39"/>
      <c r="S6" s="39"/>
    </row>
    <row r="7" spans="1:19" s="24" customFormat="1" ht="13.5" customHeight="1" x14ac:dyDescent="0.2">
      <c r="A7" s="77">
        <f>+'(skema1-7_2012 - 12pl)'!A7</f>
        <v>1330</v>
      </c>
      <c r="B7" s="7" t="str">
        <f>+'(skema1-7_2012 - 12pl)'!B7</f>
        <v>Hvidovre Hospital</v>
      </c>
      <c r="C7" s="79">
        <f>+'(skema1-7_2012 - 12pl)'!C7*'Skema1-7_2012'!$H$1</f>
        <v>1978083.7881932398</v>
      </c>
      <c r="D7" s="29">
        <f>+'(skema1-7_2012 - 12pl)'!D7*'Skema1-7_2012'!$H$1</f>
        <v>32989.6548048732</v>
      </c>
      <c r="E7" s="29">
        <f>+'(skema1-7_2012 - 12pl)'!E7*'Skema1-7_2012'!$H$1</f>
        <v>127412.11494075142</v>
      </c>
      <c r="F7" s="29">
        <f>+'(skema1-7_2012 - 12pl)'!F7*'Skema1-7_2012'!$H$1</f>
        <v>0</v>
      </c>
      <c r="G7" s="29">
        <f>+'(skema1-7_2012 - 12pl)'!G7*'Skema1-7_2012'!$H$1</f>
        <v>3504.5956927800003</v>
      </c>
      <c r="H7" s="29">
        <f>+'(skema1-7_2012 - 12pl)'!H7*'Skema1-7_2012'!$H$1</f>
        <v>-117626.23887951249</v>
      </c>
      <c r="I7" s="29">
        <f>+'(skema1-7_2012 - 12pl)'!I7*'Skema1-7_2012'!$H$1</f>
        <v>73110.740656365349</v>
      </c>
      <c r="J7" s="9">
        <f t="shared" si="0"/>
        <v>2179496.4604692315</v>
      </c>
      <c r="M7" s="42"/>
      <c r="N7" s="42"/>
      <c r="O7" s="42"/>
      <c r="P7" s="42"/>
      <c r="Q7" s="39"/>
      <c r="R7" s="39"/>
      <c r="S7" s="39"/>
    </row>
    <row r="8" spans="1:19" s="24" customFormat="1" ht="13.5" customHeight="1" x14ac:dyDescent="0.2">
      <c r="A8" s="77">
        <f>+'(skema1-7_2012 - 12pl)'!A8</f>
        <v>1351</v>
      </c>
      <c r="B8" s="7" t="str">
        <f>+'(skema1-7_2012 - 12pl)'!B8</f>
        <v>Amager Hospital</v>
      </c>
      <c r="C8" s="79">
        <f>+'(skema1-7_2012 - 12pl)'!C8*'Skema1-7_2012'!$H$1</f>
        <v>303218.21208276</v>
      </c>
      <c r="D8" s="29">
        <f>+'(skema1-7_2012 - 12pl)'!D8*'Skema1-7_2012'!$H$1</f>
        <v>3229.433471090575</v>
      </c>
      <c r="E8" s="29">
        <f>+'(skema1-7_2012 - 12pl)'!E8*'Skema1-7_2012'!$H$1</f>
        <v>19530.858055970075</v>
      </c>
      <c r="F8" s="29">
        <f>+'(skema1-7_2012 - 12pl)'!F8*'Skema1-7_2012'!$H$1</f>
        <v>0</v>
      </c>
      <c r="G8" s="29">
        <f>+'(skema1-7_2012 - 12pl)'!G8*'Skema1-7_2012'!$H$1</f>
        <v>0</v>
      </c>
      <c r="H8" s="29">
        <f>+'(skema1-7_2012 - 12pl)'!H8*'Skema1-7_2012'!$H$1</f>
        <v>-486.58919399999917</v>
      </c>
      <c r="I8" s="29">
        <f>+'(skema1-7_2012 - 12pl)'!I8*'Skema1-7_2012'!$H$1</f>
        <v>-48980.582299756876</v>
      </c>
      <c r="J8" s="9">
        <f t="shared" si="0"/>
        <v>375445.67510357749</v>
      </c>
      <c r="M8" s="42"/>
      <c r="N8" s="42"/>
      <c r="O8" s="42"/>
      <c r="P8" s="42"/>
      <c r="Q8" s="39"/>
      <c r="R8" s="39"/>
      <c r="S8" s="39"/>
    </row>
    <row r="9" spans="1:19" s="24" customFormat="1" ht="13.5" customHeight="1" x14ac:dyDescent="0.2">
      <c r="A9" s="77">
        <f>+'(skema1-7_2012 - 12pl)'!A9</f>
        <v>1501</v>
      </c>
      <c r="B9" s="7" t="str">
        <f>+'(skema1-7_2012 - 12pl)'!B9</f>
        <v>Gentofte Hospital</v>
      </c>
      <c r="C9" s="79">
        <f>+'(skema1-7_2012 - 12pl)'!C9*'Skema1-7_2012'!$H$1</f>
        <v>1157824.7779410002</v>
      </c>
      <c r="D9" s="29">
        <f>+'(skema1-7_2012 - 12pl)'!D9*'Skema1-7_2012'!$H$1</f>
        <v>19322.779634590544</v>
      </c>
      <c r="E9" s="29">
        <f>+'(skema1-7_2012 - 12pl)'!E9*'Skema1-7_2012'!$H$1</f>
        <v>74577.681981314163</v>
      </c>
      <c r="F9" s="29">
        <f>+'(skema1-7_2012 - 12pl)'!F9*'Skema1-7_2012'!$H$1</f>
        <v>0</v>
      </c>
      <c r="G9" s="29">
        <f>+'(skema1-7_2012 - 12pl)'!G9*'Skema1-7_2012'!$H$1</f>
        <v>0</v>
      </c>
      <c r="H9" s="29">
        <f>+'(skema1-7_2012 - 12pl)'!H9*'Skema1-7_2012'!$H$1</f>
        <v>-46819.147307400002</v>
      </c>
      <c r="I9" s="29">
        <f>+'(skema1-7_2012 - 12pl)'!I9*'Skema1-7_2012'!$H$1</f>
        <v>-13265.192755859271</v>
      </c>
      <c r="J9" s="9">
        <f t="shared" si="0"/>
        <v>1311809.5796201641</v>
      </c>
      <c r="M9" s="42"/>
      <c r="N9" s="42"/>
      <c r="O9" s="42"/>
      <c r="P9" s="42"/>
      <c r="Q9" s="39"/>
      <c r="R9" s="39"/>
      <c r="S9" s="39"/>
    </row>
    <row r="10" spans="1:19" s="24" customFormat="1" ht="13.5" customHeight="1" x14ac:dyDescent="0.2">
      <c r="A10" s="77">
        <f>+'(skema1-7_2012 - 12pl)'!A10</f>
        <v>1502</v>
      </c>
      <c r="B10" s="7" t="str">
        <f>+'(skema1-7_2012 - 12pl)'!B10</f>
        <v>Glostrup Hospital</v>
      </c>
      <c r="C10" s="79">
        <f>+'(skema1-7_2012 - 12pl)'!C10*'Skema1-7_2012'!$H$1</f>
        <v>1476819.8508749402</v>
      </c>
      <c r="D10" s="29">
        <f>+'(skema1-7_2012 - 12pl)'!D10*'Skema1-7_2012'!$H$1</f>
        <v>38755.618052859907</v>
      </c>
      <c r="E10" s="29">
        <f>+'(skema1-7_2012 - 12pl)'!E10*'Skema1-7_2012'!$H$1</f>
        <v>95124.757459505214</v>
      </c>
      <c r="F10" s="29">
        <f>+'(skema1-7_2012 - 12pl)'!F10*'Skema1-7_2012'!$H$1</f>
        <v>0</v>
      </c>
      <c r="G10" s="29">
        <f>+'(skema1-7_2012 - 12pl)'!G10*'Skema1-7_2012'!$H$1</f>
        <v>0</v>
      </c>
      <c r="H10" s="29">
        <f>+'(skema1-7_2012 - 12pl)'!H10*'Skema1-7_2012'!$H$1</f>
        <v>-141532.84971389303</v>
      </c>
      <c r="I10" s="29">
        <f>+'(skema1-7_2012 - 12pl)'!I10*'Skema1-7_2012'!$H$1</f>
        <v>-658.02751248129118</v>
      </c>
      <c r="J10" s="9">
        <f t="shared" si="0"/>
        <v>1752891.1036136798</v>
      </c>
      <c r="M10" s="42"/>
      <c r="N10" s="42"/>
      <c r="O10" s="42"/>
      <c r="P10" s="42"/>
      <c r="Q10" s="39"/>
      <c r="R10" s="39"/>
      <c r="S10" s="39"/>
    </row>
    <row r="11" spans="1:19" s="24" customFormat="1" ht="13.5" customHeight="1" x14ac:dyDescent="0.2">
      <c r="A11" s="77">
        <f>+'(skema1-7_2012 - 12pl)'!A11</f>
        <v>1516</v>
      </c>
      <c r="B11" s="7" t="str">
        <f>+'(skema1-7_2012 - 12pl)'!B11</f>
        <v>Herlev Hospital</v>
      </c>
      <c r="C11" s="79">
        <f>+'(skema1-7_2012 - 12pl)'!C11*'Skema1-7_2012'!$H$1</f>
        <v>2921495.56521342</v>
      </c>
      <c r="D11" s="29">
        <f>+'(skema1-7_2012 - 12pl)'!D11*'Skema1-7_2012'!$H$1</f>
        <v>65520.278506362403</v>
      </c>
      <c r="E11" s="29">
        <f>+'(skema1-7_2012 - 12pl)'!E11*'Skema1-7_2012'!$H$1</f>
        <v>188179.05033934992</v>
      </c>
      <c r="F11" s="29">
        <f>+'(skema1-7_2012 - 12pl)'!F11*'Skema1-7_2012'!$H$1</f>
        <v>0</v>
      </c>
      <c r="G11" s="29">
        <f>+'(skema1-7_2012 - 12pl)'!G11*'Skema1-7_2012'!$H$1</f>
        <v>11462.514428040002</v>
      </c>
      <c r="H11" s="29">
        <f>+'(skema1-7_2012 - 12pl)'!H11*'Skema1-7_2012'!$H$1</f>
        <v>-106367.0029662186</v>
      </c>
      <c r="I11" s="29">
        <f>+'(skema1-7_2012 - 12pl)'!I11*'Skema1-7_2012'!$H$1</f>
        <v>41261.881568029894</v>
      </c>
      <c r="J11" s="9">
        <f t="shared" si="0"/>
        <v>3228837.5010292809</v>
      </c>
    </row>
    <row r="12" spans="1:19" s="24" customFormat="1" ht="13.5" customHeight="1" x14ac:dyDescent="0.2">
      <c r="A12" s="77">
        <f>+'(skema1-7_2012 - 12pl)'!A12</f>
        <v>2000</v>
      </c>
      <c r="B12" s="7" t="str">
        <f>+'(skema1-7_2012 - 12pl)'!B12</f>
        <v>Nordsjællands Hospital</v>
      </c>
      <c r="C12" s="79">
        <f>+'(skema1-7_2012 - 12pl)'!C12*'Skema1-7_2012'!$H$1</f>
        <v>2298295.7169276001</v>
      </c>
      <c r="D12" s="29">
        <f>+'(skema1-7_2012 - 12pl)'!D12*'Skema1-7_2012'!$H$1</f>
        <v>34683.748861307839</v>
      </c>
      <c r="E12" s="29">
        <f>+'(skema1-7_2012 - 12pl)'!E12*'Skema1-7_2012'!$H$1</f>
        <v>148037.57040063728</v>
      </c>
      <c r="F12" s="29">
        <f>+'(skema1-7_2012 - 12pl)'!F12*'Skema1-7_2012'!$H$1</f>
        <v>0</v>
      </c>
      <c r="G12" s="29">
        <f>+'(skema1-7_2012 - 12pl)'!G12*'Skema1-7_2012'!$H$1</f>
        <v>987.14697822000005</v>
      </c>
      <c r="H12" s="29">
        <f>+'(skema1-7_2012 - 12pl)'!H12*'Skema1-7_2012'!$H$1</f>
        <v>111811.63818192044</v>
      </c>
      <c r="I12" s="29">
        <f>+'(skema1-7_2012 - 12pl)'!I12*'Skema1-7_2012'!$H$1</f>
        <v>-32289.787119991877</v>
      </c>
      <c r="J12" s="9">
        <f t="shared" si="0"/>
        <v>2400508.0381493964</v>
      </c>
    </row>
    <row r="13" spans="1:19" s="24" customFormat="1" ht="13.5" customHeight="1" x14ac:dyDescent="0.2">
      <c r="A13" s="77">
        <f>+'(skema1-7_2012 - 12pl)'!A13</f>
        <v>4001</v>
      </c>
      <c r="B13" s="7" t="str">
        <f>+'(skema1-7_2012 - 12pl)'!B13</f>
        <v>Bornholms Hospital</v>
      </c>
      <c r="C13" s="79">
        <f>+'(skema1-7_2012 - 12pl)'!C13*'Skema1-7_2012'!$H$1</f>
        <v>387989.19186768</v>
      </c>
      <c r="D13" s="29">
        <f>+'(skema1-7_2012 - 12pl)'!D13*'Skema1-7_2012'!$H$1</f>
        <v>6078.9713516883548</v>
      </c>
      <c r="E13" s="29">
        <f>+'(skema1-7_2012 - 12pl)'!E13*'Skema1-7_2012'!$H$1</f>
        <v>24991.117062420821</v>
      </c>
      <c r="F13" s="29">
        <f>+'(skema1-7_2012 - 12pl)'!F13*'Skema1-7_2012'!$H$1</f>
        <v>0</v>
      </c>
      <c r="G13" s="29">
        <f>+'(skema1-7_2012 - 12pl)'!G13*'Skema1-7_2012'!$H$1</f>
        <v>0</v>
      </c>
      <c r="H13" s="29">
        <f>+'(skema1-7_2012 - 12pl)'!H13*'Skema1-7_2012'!$H$1</f>
        <v>29530.722000000002</v>
      </c>
      <c r="I13" s="29">
        <f>+'(skema1-7_2012 - 12pl)'!I13*'Skema1-7_2012'!$H$1</f>
        <v>-1160.8196242430772</v>
      </c>
      <c r="J13" s="9">
        <f t="shared" si="0"/>
        <v>390689.37790603226</v>
      </c>
    </row>
    <row r="14" spans="1:19" s="24" customFormat="1" ht="13.5" customHeight="1" x14ac:dyDescent="0.2">
      <c r="A14" s="77">
        <f>+'(skema1-7_2012 - 12pl)'!A14</f>
        <v>3810</v>
      </c>
      <c r="B14" s="7" t="str">
        <f>+'(skema1-7_2012 - 12pl)'!B14</f>
        <v>Roskilde og Køge Sygehuse</v>
      </c>
      <c r="C14" s="265" t="s">
        <v>254</v>
      </c>
      <c r="D14" s="266"/>
      <c r="E14" s="266"/>
      <c r="F14" s="266"/>
      <c r="G14" s="266"/>
      <c r="H14" s="266"/>
      <c r="I14" s="267"/>
      <c r="J14" s="9">
        <v>2680029</v>
      </c>
      <c r="K14" s="34"/>
    </row>
    <row r="15" spans="1:19" s="24" customFormat="1" ht="13.5" customHeight="1" x14ac:dyDescent="0.2">
      <c r="A15" s="77">
        <f>+'(skema1-7_2012 - 12pl)'!A15</f>
        <v>3820</v>
      </c>
      <c r="B15" s="7" t="str">
        <f>+'(skema1-7_2012 - 12pl)'!B15</f>
        <v>Holbæk Sygehus</v>
      </c>
      <c r="C15" s="265"/>
      <c r="D15" s="266"/>
      <c r="E15" s="266"/>
      <c r="F15" s="266"/>
      <c r="G15" s="266"/>
      <c r="H15" s="266"/>
      <c r="I15" s="267"/>
      <c r="J15" s="9">
        <v>1064366</v>
      </c>
      <c r="K15" s="34"/>
    </row>
    <row r="16" spans="1:19" s="24" customFormat="1" ht="13.5" customHeight="1" x14ac:dyDescent="0.2">
      <c r="A16" s="77">
        <f>+'(skema1-7_2012 - 12pl)'!A16</f>
        <v>3830</v>
      </c>
      <c r="B16" s="7" t="str">
        <f>+'(skema1-7_2012 - 12pl)'!B16</f>
        <v>Næstved, Slagelse og Ringsted Sygehuse</v>
      </c>
      <c r="C16" s="265"/>
      <c r="D16" s="266"/>
      <c r="E16" s="266"/>
      <c r="F16" s="266"/>
      <c r="G16" s="266"/>
      <c r="H16" s="266"/>
      <c r="I16" s="267"/>
      <c r="J16" s="9">
        <v>2512143</v>
      </c>
      <c r="K16" s="34"/>
    </row>
    <row r="17" spans="1:20" s="24" customFormat="1" ht="13.5" customHeight="1" x14ac:dyDescent="0.2">
      <c r="A17" s="77">
        <f>+'(skema1-7_2012 - 12pl)'!A17</f>
        <v>3840</v>
      </c>
      <c r="B17" s="7" t="str">
        <f>+'(skema1-7_2012 - 12pl)'!B17</f>
        <v>Nykøbing F.  Sygehus</v>
      </c>
      <c r="C17" s="265"/>
      <c r="D17" s="266"/>
      <c r="E17" s="266"/>
      <c r="F17" s="266"/>
      <c r="G17" s="266"/>
      <c r="H17" s="266"/>
      <c r="I17" s="267"/>
      <c r="J17" s="9">
        <v>828177</v>
      </c>
      <c r="K17" s="34"/>
    </row>
    <row r="18" spans="1:20" s="24" customFormat="1" ht="13.5" customHeight="1" x14ac:dyDescent="0.2">
      <c r="A18" s="77">
        <f>+'(skema1-7_2012 - 12pl)'!A18</f>
        <v>4202</v>
      </c>
      <c r="B18" s="7" t="str">
        <f>+'(skema1-7_2012 - 12pl)'!B18</f>
        <v>Odense Universitetshospital</v>
      </c>
      <c r="C18" s="79">
        <f>+'(skema1-7_2012 - 12pl)'!C18*'Skema1-7_2012'!$H$1</f>
        <v>6035402.0219999999</v>
      </c>
      <c r="D18" s="29">
        <f>+'(skema1-7_2012 - 12pl)'!D18*'Skema1-7_2012'!$H$1</f>
        <v>191381.34599999999</v>
      </c>
      <c r="E18" s="29">
        <f>+'(skema1-7_2012 - 12pl)'!E18*'Skema1-7_2012'!$H$1</f>
        <v>129261.678</v>
      </c>
      <c r="F18" s="29">
        <f>+'(skema1-7_2012 - 12pl)'!F18*'Skema1-7_2012'!$H$1</f>
        <v>2949.7260000000001</v>
      </c>
      <c r="G18" s="29">
        <f>+'(skema1-7_2012 - 12pl)'!G18*'Skema1-7_2012'!$H$1</f>
        <v>16955.094000000001</v>
      </c>
      <c r="H18" s="29">
        <f>+'(skema1-7_2012 - 12pl)'!H18*'Skema1-7_2012'!$H$1</f>
        <v>212372.16</v>
      </c>
      <c r="I18" s="29">
        <f>+'(skema1-7_2012 - 12pl)'!I18*'Skema1-7_2012'!$H$1</f>
        <v>-1979.328</v>
      </c>
      <c r="J18" s="9">
        <f t="shared" ref="J18:J32" si="1">+SUM(C18:E18) - SUM(F18:I18)</f>
        <v>6125747.3940000003</v>
      </c>
    </row>
    <row r="19" spans="1:20" s="24" customFormat="1" ht="13.5" customHeight="1" x14ac:dyDescent="0.2">
      <c r="A19" s="77">
        <f>+'(skema1-7_2012 - 12pl)'!A19</f>
        <v>5000</v>
      </c>
      <c r="B19" s="7" t="str">
        <f>+'(skema1-7_2012 - 12pl)'!B19</f>
        <v>Sygehus Sønderjylland</v>
      </c>
      <c r="C19" s="79">
        <f>+'(skema1-7_2012 - 12pl)'!C19*'Skema1-7_2012'!$H$1</f>
        <v>1809650.31</v>
      </c>
      <c r="D19" s="29">
        <f>+'(skema1-7_2012 - 12pl)'!D19*'Skema1-7_2012'!$H$1</f>
        <v>55777.097999999998</v>
      </c>
      <c r="E19" s="29">
        <f>+'(skema1-7_2012 - 12pl)'!E19*'Skema1-7_2012'!$H$1</f>
        <v>37673.142</v>
      </c>
      <c r="F19" s="29">
        <f>+'(skema1-7_2012 - 12pl)'!F19*'Skema1-7_2012'!$H$1</f>
        <v>2098.98</v>
      </c>
      <c r="G19" s="29">
        <f>+'(skema1-7_2012 - 12pl)'!G19*'Skema1-7_2012'!$H$1</f>
        <v>4960.4880000000003</v>
      </c>
      <c r="H19" s="29">
        <f>+'(skema1-7_2012 - 12pl)'!H19*'Skema1-7_2012'!$H$1</f>
        <v>90220.65</v>
      </c>
      <c r="I19" s="29">
        <f>+'(skema1-7_2012 - 12pl)'!I19*'Skema1-7_2012'!$H$1</f>
        <v>2088.84</v>
      </c>
      <c r="J19" s="9">
        <f t="shared" si="1"/>
        <v>1803731.5920000002</v>
      </c>
    </row>
    <row r="20" spans="1:20" s="24" customFormat="1" ht="13.5" customHeight="1" x14ac:dyDescent="0.2">
      <c r="A20" s="77">
        <f>+'(skema1-7_2012 - 12pl)'!A20</f>
        <v>5501</v>
      </c>
      <c r="B20" s="7" t="str">
        <f>+'(skema1-7_2012 - 12pl)'!B20</f>
        <v>Sydvestjysk Sygehus</v>
      </c>
      <c r="C20" s="79">
        <f>+'(skema1-7_2012 - 12pl)'!C20*'Skema1-7_2012'!$H$1</f>
        <v>1735041.2039999999</v>
      </c>
      <c r="D20" s="29">
        <f>+'(skema1-7_2012 - 12pl)'!D20*'Skema1-7_2012'!$H$1</f>
        <v>53559.48</v>
      </c>
      <c r="E20" s="29">
        <f>+'(skema1-7_2012 - 12pl)'!E20*'Skema1-7_2012'!$H$1</f>
        <v>36175.464</v>
      </c>
      <c r="F20" s="29">
        <f>+'(skema1-7_2012 - 12pl)'!F20*'Skema1-7_2012'!$H$1</f>
        <v>2156.7780000000002</v>
      </c>
      <c r="G20" s="29">
        <f>+'(skema1-7_2012 - 12pl)'!G20*'Skema1-7_2012'!$H$1</f>
        <v>2717.52</v>
      </c>
      <c r="H20" s="29">
        <f>+'(skema1-7_2012 - 12pl)'!H20*'Skema1-7_2012'!$H$1</f>
        <v>68701.542000000001</v>
      </c>
      <c r="I20" s="29">
        <f>+'(skema1-7_2012 - 12pl)'!I20*'Skema1-7_2012'!$H$1</f>
        <v>199.75800000000001</v>
      </c>
      <c r="J20" s="9">
        <f t="shared" si="1"/>
        <v>1751000.5499999998</v>
      </c>
    </row>
    <row r="21" spans="1:20" s="24" customFormat="1" ht="13.5" customHeight="1" x14ac:dyDescent="0.2">
      <c r="A21" s="77">
        <f>+'(skema1-7_2012 - 12pl)'!A21</f>
        <v>6007</v>
      </c>
      <c r="B21" s="7" t="str">
        <f>+'(skema1-7_2012 - 12pl)'!B21</f>
        <v>Fredericia og Kolding sygehuse</v>
      </c>
      <c r="C21" s="79">
        <f>+'(skema1-7_2012 - 12pl)'!C21*'Skema1-7_2012'!$H$1</f>
        <v>1405376.622</v>
      </c>
      <c r="D21" s="29">
        <f>+'(skema1-7_2012 - 12pl)'!D21*'Skema1-7_2012'!$H$1</f>
        <v>44790.408000000003</v>
      </c>
      <c r="E21" s="29">
        <f>+'(skema1-7_2012 - 12pl)'!E21*'Skema1-7_2012'!$H$1</f>
        <v>30251.675999999999</v>
      </c>
      <c r="F21" s="29">
        <f>+'(skema1-7_2012 - 12pl)'!F21*'Skema1-7_2012'!$H$1</f>
        <v>14911.884</v>
      </c>
      <c r="G21" s="29">
        <f>+'(skema1-7_2012 - 12pl)'!G21*'Skema1-7_2012'!$H$1</f>
        <v>1600.0920000000001</v>
      </c>
      <c r="H21" s="29">
        <f>+'(skema1-7_2012 - 12pl)'!H21*'Skema1-7_2012'!$H$1</f>
        <v>41631.798000000003</v>
      </c>
      <c r="I21" s="29">
        <f>+'(skema1-7_2012 - 12pl)'!I21*'Skema1-7_2012'!$H$1</f>
        <v>-16982.472000000002</v>
      </c>
      <c r="J21" s="9">
        <f t="shared" si="1"/>
        <v>1439257.4040000001</v>
      </c>
    </row>
    <row r="22" spans="1:20" s="24" customFormat="1" ht="13.5" customHeight="1" x14ac:dyDescent="0.2">
      <c r="A22" s="77">
        <f>+'(skema1-7_2012 - 12pl)'!A22</f>
        <v>6008</v>
      </c>
      <c r="B22" s="7" t="str">
        <f>+'(skema1-7_2012 - 12pl)'!B22</f>
        <v>Vejle-Give-Middelfart Sygehus</v>
      </c>
      <c r="C22" s="79">
        <f>+'(skema1-7_2012 - 12pl)'!C22*'Skema1-7_2012'!$H$1</f>
        <v>1682181.3840000001</v>
      </c>
      <c r="D22" s="29">
        <f>+'(skema1-7_2012 - 12pl)'!D22*'Skema1-7_2012'!$H$1</f>
        <v>51907.673999999999</v>
      </c>
      <c r="E22" s="29">
        <f>+'(skema1-7_2012 - 12pl)'!E22*'Skema1-7_2012'!$H$1</f>
        <v>35059.050000000003</v>
      </c>
      <c r="F22" s="29">
        <f>+'(skema1-7_2012 - 12pl)'!F22*'Skema1-7_2012'!$H$1</f>
        <v>9324.7440000000006</v>
      </c>
      <c r="G22" s="29">
        <f>+'(skema1-7_2012 - 12pl)'!G22*'Skema1-7_2012'!$H$1</f>
        <v>5887.2839999999997</v>
      </c>
      <c r="H22" s="29">
        <f>+'(skema1-7_2012 - 12pl)'!H22*'Skema1-7_2012'!$H$1</f>
        <v>64827.048000000003</v>
      </c>
      <c r="I22" s="29">
        <f>+'(skema1-7_2012 - 12pl)'!I22*'Skema1-7_2012'!$H$1</f>
        <v>16674.216</v>
      </c>
      <c r="J22" s="9">
        <f t="shared" si="1"/>
        <v>1672434.8160000003</v>
      </c>
    </row>
    <row r="23" spans="1:20" s="24" customFormat="1" ht="13.5" customHeight="1" x14ac:dyDescent="0.2">
      <c r="A23" s="77">
        <f>+'(skema1-7_2012 - 12pl)'!A23</f>
        <v>6013</v>
      </c>
      <c r="B23" s="7" t="str">
        <f>+'(skema1-7_2012 - 12pl)'!B23</f>
        <v>De Vestdanske Friklinikker, Give</v>
      </c>
      <c r="C23" s="79">
        <f>+'(skema1-7_2012 - 12pl)'!C23*'Skema1-7_2012'!$H$1</f>
        <v>105855.516</v>
      </c>
      <c r="D23" s="29">
        <f>+'(skema1-7_2012 - 12pl)'!D23*'Skema1-7_2012'!$H$1</f>
        <v>3204.2400000000002</v>
      </c>
      <c r="E23" s="29">
        <f>+'(skema1-7_2012 - 12pl)'!E23*'Skema1-7_2012'!$H$1</f>
        <v>2162.8620000000001</v>
      </c>
      <c r="F23" s="29">
        <f>+'(skema1-7_2012 - 12pl)'!F23*'Skema1-7_2012'!$H$1</f>
        <v>0</v>
      </c>
      <c r="G23" s="29">
        <f>+'(skema1-7_2012 - 12pl)'!G23*'Skema1-7_2012'!$H$1</f>
        <v>0</v>
      </c>
      <c r="H23" s="29">
        <f>+'(skema1-7_2012 - 12pl)'!H23*'Skema1-7_2012'!$H$1</f>
        <v>0</v>
      </c>
      <c r="I23" s="29">
        <f>+'(skema1-7_2012 - 12pl)'!I23*'Skema1-7_2012'!$H$1</f>
        <v>-1.014</v>
      </c>
      <c r="J23" s="9">
        <f t="shared" si="1"/>
        <v>111223.632</v>
      </c>
    </row>
    <row r="24" spans="1:20" s="24" customFormat="1" ht="13.5" customHeight="1" x14ac:dyDescent="0.2">
      <c r="A24" s="77">
        <f>+'(skema1-7_2012 - 12pl)'!A24</f>
        <v>6006</v>
      </c>
      <c r="B24" s="7" t="str">
        <f>+'(skema1-7_2012 - 12pl)'!B24</f>
        <v>Hospitalsenheden Horsens</v>
      </c>
      <c r="C24" s="79">
        <f>+'(skema1-7_2012 - 12pl)'!C24*'Skema1-7_2012'!$H$1</f>
        <v>901718.76600000006</v>
      </c>
      <c r="D24" s="29">
        <f>+'(skema1-7_2012 - 12pl)'!D24*'Skema1-7_2012'!$H$1</f>
        <v>40653.288</v>
      </c>
      <c r="E24" s="29">
        <f>+'(skema1-7_2012 - 12pl)'!E24*'Skema1-7_2012'!$H$1</f>
        <v>23111.088</v>
      </c>
      <c r="F24" s="29">
        <f>+'(skema1-7_2012 - 12pl)'!F24*'Skema1-7_2012'!$H$1</f>
        <v>0</v>
      </c>
      <c r="G24" s="29">
        <f>+'(skema1-7_2012 - 12pl)'!G24*'Skema1-7_2012'!$H$1</f>
        <v>252.48599999999999</v>
      </c>
      <c r="H24" s="29">
        <f>+'(skema1-7_2012 - 12pl)'!H24*'Skema1-7_2012'!$H$1</f>
        <v>41821.415999999997</v>
      </c>
      <c r="I24" s="29">
        <f>+'(skema1-7_2012 - 12pl)'!I24*'Skema1-7_2012'!$H$1</f>
        <v>-21631.662</v>
      </c>
      <c r="J24" s="9">
        <f t="shared" si="1"/>
        <v>945040.902</v>
      </c>
    </row>
    <row r="25" spans="1:20" s="24" customFormat="1" ht="13.5" customHeight="1" x14ac:dyDescent="0.2">
      <c r="A25" s="77">
        <f>+'(skema1-7_2012 - 12pl)'!A25</f>
        <v>6650</v>
      </c>
      <c r="B25" s="7" t="str">
        <f>+'(skema1-7_2012 - 12pl)'!B25</f>
        <v>Hospitalsenhed Vest</v>
      </c>
      <c r="C25" s="79">
        <f>+'(skema1-7_2012 - 12pl)'!C25*'Skema1-7_2012'!$H$1</f>
        <v>2000746.7220000001</v>
      </c>
      <c r="D25" s="29">
        <f>+'(skema1-7_2012 - 12pl)'!D25*'Skema1-7_2012'!$H$1</f>
        <v>74101.092000000004</v>
      </c>
      <c r="E25" s="29">
        <f>+'(skema1-7_2012 - 12pl)'!E25*'Skema1-7_2012'!$H$1</f>
        <v>51642.006000000001</v>
      </c>
      <c r="F25" s="29">
        <f>+'(skema1-7_2012 - 12pl)'!F25*'Skema1-7_2012'!$H$1</f>
        <v>0</v>
      </c>
      <c r="G25" s="29">
        <f>+'(skema1-7_2012 - 12pl)'!G25*'Skema1-7_2012'!$H$1</f>
        <v>3655.4700000000003</v>
      </c>
      <c r="H25" s="29">
        <f>+'(skema1-7_2012 - 12pl)'!H25*'Skema1-7_2012'!$H$1</f>
        <v>134212.02600000001</v>
      </c>
      <c r="I25" s="29">
        <f>+'(skema1-7_2012 - 12pl)'!I25*'Skema1-7_2012'!$H$1</f>
        <v>-14108.796</v>
      </c>
      <c r="J25" s="9">
        <f t="shared" si="1"/>
        <v>2002731.1199999999</v>
      </c>
      <c r="M25" s="26"/>
      <c r="N25" s="26"/>
      <c r="O25" s="26"/>
      <c r="P25" s="26"/>
      <c r="Q25" s="26"/>
      <c r="R25" s="26"/>
      <c r="S25" s="26"/>
      <c r="T25" s="26"/>
    </row>
    <row r="26" spans="1:20" s="24" customFormat="1" ht="13.5" customHeight="1" x14ac:dyDescent="0.2">
      <c r="A26" s="77">
        <f>+'(skema1-7_2012 - 12pl)'!A26</f>
        <v>6620</v>
      </c>
      <c r="B26" s="7" t="str">
        <f>+'(skema1-7_2012 - 12pl)'!B26</f>
        <v xml:space="preserve">Århus Universitetshospital </v>
      </c>
      <c r="C26" s="79">
        <f>+'(skema1-7_2012 - 12pl)'!C26*'Skema1-7_2012'!$H$1</f>
        <v>6017722.340334856</v>
      </c>
      <c r="D26" s="29">
        <f>+'(skema1-7_2012 - 12pl)'!D26*'Skema1-7_2012'!$H$1</f>
        <v>315046.75800000003</v>
      </c>
      <c r="E26" s="29">
        <f>+'(skema1-7_2012 - 12pl)'!E26*'Skema1-7_2012'!$H$1</f>
        <v>169701.01199999999</v>
      </c>
      <c r="F26" s="29">
        <f>+'(skema1-7_2012 - 12pl)'!F26*'Skema1-7_2012'!$H$1</f>
        <v>0</v>
      </c>
      <c r="G26" s="29">
        <f>+'(skema1-7_2012 - 12pl)'!G26*'Skema1-7_2012'!$H$1</f>
        <v>30102.617999999999</v>
      </c>
      <c r="H26" s="29">
        <f>+'(skema1-7_2012 - 12pl)'!H26*'Skema1-7_2012'!$H$1</f>
        <v>-357600.42004433769</v>
      </c>
      <c r="I26" s="29">
        <f>+'(skema1-7_2012 - 12pl)'!I26*'Skema1-7_2012'!$H$1</f>
        <v>49550.124000000003</v>
      </c>
      <c r="J26" s="9">
        <f t="shared" si="1"/>
        <v>6780417.7883791942</v>
      </c>
      <c r="L26" s="114"/>
      <c r="M26" s="45"/>
      <c r="N26" s="45"/>
      <c r="O26" s="45"/>
      <c r="P26" s="45"/>
      <c r="Q26" s="39"/>
      <c r="R26" s="39"/>
      <c r="S26" s="39"/>
    </row>
    <row r="27" spans="1:20" s="24" customFormat="1" ht="13.5" customHeight="1" x14ac:dyDescent="0.2">
      <c r="A27" s="77">
        <f>+'(skema1-7_2012 - 12pl)'!A27</f>
        <v>7005</v>
      </c>
      <c r="B27" s="7" t="str">
        <f>+'(skema1-7_2012 - 12pl)'!B27</f>
        <v>Regionshospitalet Randers</v>
      </c>
      <c r="C27" s="79">
        <f>+'(skema1-7_2012 - 12pl)'!C27*'Skema1-7_2012'!$H$1</f>
        <v>985155.75600000005</v>
      </c>
      <c r="D27" s="29">
        <f>+'(skema1-7_2012 - 12pl)'!D27*'Skema1-7_2012'!$H$1</f>
        <v>36466.482000000004</v>
      </c>
      <c r="E27" s="29">
        <f>+'(skema1-7_2012 - 12pl)'!E27*'Skema1-7_2012'!$H$1</f>
        <v>25335.804</v>
      </c>
      <c r="F27" s="29">
        <f>+'(skema1-7_2012 - 12pl)'!F27*'Skema1-7_2012'!$H$1</f>
        <v>6031.2719999999999</v>
      </c>
      <c r="G27" s="29">
        <f>+'(skema1-7_2012 - 12pl)'!G27*'Skema1-7_2012'!$H$1</f>
        <v>7010.7960000000003</v>
      </c>
      <c r="H27" s="29">
        <f>+'(skema1-7_2012 - 12pl)'!H27*'Skema1-7_2012'!$H$1</f>
        <v>49325.016000000003</v>
      </c>
      <c r="I27" s="29">
        <f>+'(skema1-7_2012 - 12pl)'!I27*'Skema1-7_2012'!$H$1</f>
        <v>-15285.036</v>
      </c>
      <c r="J27" s="9">
        <f t="shared" si="1"/>
        <v>999875.99400000006</v>
      </c>
      <c r="L27" s="114"/>
      <c r="M27" s="45"/>
      <c r="N27" s="45"/>
      <c r="O27" s="45"/>
      <c r="P27" s="45"/>
      <c r="Q27" s="39"/>
      <c r="R27" s="39"/>
      <c r="S27" s="39"/>
    </row>
    <row r="28" spans="1:20" s="24" customFormat="1" ht="13.5" customHeight="1" x14ac:dyDescent="0.2">
      <c r="A28" s="77">
        <f>+'(skema1-7_2012 - 12pl)'!A28</f>
        <v>6630</v>
      </c>
      <c r="B28" s="7" t="str">
        <f>+'(skema1-7_2012 - 12pl)'!B28</f>
        <v>Hospitalsenhed Midt</v>
      </c>
      <c r="C28" s="79">
        <f>+'(skema1-7_2012 - 12pl)'!C28*'Skema1-7_2012'!$H$1</f>
        <v>2283178.17</v>
      </c>
      <c r="D28" s="29">
        <f>+'(skema1-7_2012 - 12pl)'!D28*'Skema1-7_2012'!$H$1</f>
        <v>91076.466</v>
      </c>
      <c r="E28" s="29">
        <f>+'(skema1-7_2012 - 12pl)'!E28*'Skema1-7_2012'!$H$1</f>
        <v>63453.078000000001</v>
      </c>
      <c r="F28" s="29">
        <f>+'(skema1-7_2012 - 12pl)'!F28*'Skema1-7_2012'!$H$1</f>
        <v>0</v>
      </c>
      <c r="G28" s="29">
        <f>+'(skema1-7_2012 - 12pl)'!G28*'Skema1-7_2012'!$H$1</f>
        <v>17363.736000000001</v>
      </c>
      <c r="H28" s="29">
        <f>+'(skema1-7_2012 - 12pl)'!H28*'Skema1-7_2012'!$H$1</f>
        <v>-38830.116000000002</v>
      </c>
      <c r="I28" s="29">
        <f>+'(skema1-7_2012 - 12pl)'!I28*'Skema1-7_2012'!$H$1</f>
        <v>1475.3700000000001</v>
      </c>
      <c r="J28" s="9">
        <f t="shared" si="1"/>
        <v>2457698.7239999999</v>
      </c>
      <c r="L28" s="114"/>
      <c r="M28" s="45"/>
      <c r="N28" s="45"/>
      <c r="O28" s="45"/>
      <c r="P28" s="45"/>
      <c r="Q28" s="46"/>
      <c r="R28" s="39"/>
      <c r="S28" s="39"/>
    </row>
    <row r="29" spans="1:20" s="24" customFormat="1" ht="13.5" customHeight="1" x14ac:dyDescent="0.2">
      <c r="A29" s="77">
        <f>+'(skema1-7_2012 - 12pl)'!A29</f>
        <v>7603</v>
      </c>
      <c r="B29" s="7" t="str">
        <f>+'(skema1-7_2012 - 12pl)'!B29</f>
        <v>Sygehus Thy-Mors</v>
      </c>
      <c r="C29" s="79">
        <f>+'(skema1-7_2012 - 12pl)'!C29*'Skema1-7_2012'!$H$1</f>
        <v>412321.27709760005</v>
      </c>
      <c r="D29" s="29">
        <f>+'(skema1-7_2012 - 12pl)'!D29*'Skema1-7_2012'!$H$1</f>
        <v>19162.060451241163</v>
      </c>
      <c r="E29" s="29">
        <f>+'(skema1-7_2012 - 12pl)'!E29*'Skema1-7_2012'!$H$1</f>
        <v>17329.930300728411</v>
      </c>
      <c r="F29" s="29">
        <f>+'(skema1-7_2012 - 12pl)'!F29*'Skema1-7_2012'!$H$1</f>
        <v>717.99668066100003</v>
      </c>
      <c r="G29" s="29">
        <f>+'(skema1-7_2012 - 12pl)'!G29*'Skema1-7_2012'!$H$1</f>
        <v>2238.053321110508</v>
      </c>
      <c r="H29" s="29">
        <f>+'(skema1-7_2012 - 12pl)'!H29*'Skema1-7_2012'!$H$1</f>
        <v>25802.695104371687</v>
      </c>
      <c r="I29" s="29">
        <f>+'(skema1-7_2012 - 12pl)'!I29*'Skema1-7_2012'!$H$1</f>
        <v>26799.117143231637</v>
      </c>
      <c r="J29" s="9">
        <f t="shared" si="1"/>
        <v>393255.40560019476</v>
      </c>
      <c r="L29" s="114"/>
      <c r="M29" s="45"/>
      <c r="N29" s="45"/>
      <c r="O29" s="45"/>
      <c r="P29" s="47"/>
      <c r="Q29" s="44"/>
      <c r="R29" s="39"/>
      <c r="S29" s="39"/>
    </row>
    <row r="30" spans="1:20" s="24" customFormat="1" ht="13.5" customHeight="1" x14ac:dyDescent="0.2">
      <c r="A30" s="77">
        <f>+'(skema1-7_2012 - 12pl)'!A30</f>
        <v>8001</v>
      </c>
      <c r="B30" s="7" t="str">
        <f>+'(skema1-7_2012 - 12pl)'!B30</f>
        <v>Aalborg Universitetshospital</v>
      </c>
      <c r="C30" s="79">
        <f>+'(skema1-7_2012 - 12pl)'!C30*'Skema1-7_2012'!$H$1</f>
        <v>3903200.6189919603</v>
      </c>
      <c r="D30" s="29">
        <f>+'(skema1-7_2012 - 12pl)'!D30*'Skema1-7_2012'!$H$1</f>
        <v>143047.5457334262</v>
      </c>
      <c r="E30" s="29">
        <f>+'(skema1-7_2012 - 12pl)'!E30*'Skema1-7_2012'!$H$1</f>
        <v>120827.89531072068</v>
      </c>
      <c r="F30" s="29">
        <f>+'(skema1-7_2012 - 12pl)'!F30*'Skema1-7_2012'!$H$1</f>
        <v>1274.4062443418625</v>
      </c>
      <c r="G30" s="29">
        <f>+'(skema1-7_2012 - 12pl)'!G30*'Skema1-7_2012'!$H$1</f>
        <v>34041.453712218092</v>
      </c>
      <c r="H30" s="29">
        <f>+'(skema1-7_2012 - 12pl)'!H30*'Skema1-7_2012'!$H$1</f>
        <v>192342.42925421399</v>
      </c>
      <c r="I30" s="29">
        <f>+'(skema1-7_2012 - 12pl)'!I30*'Skema1-7_2012'!$H$1</f>
        <v>-89932.673999999999</v>
      </c>
      <c r="J30" s="9">
        <f t="shared" si="1"/>
        <v>4029350.4448253335</v>
      </c>
      <c r="L30" s="114"/>
      <c r="M30" s="45"/>
      <c r="N30" s="45"/>
      <c r="O30" s="45"/>
      <c r="P30" s="47"/>
      <c r="Q30" s="39"/>
      <c r="R30" s="39"/>
      <c r="S30" s="39"/>
    </row>
    <row r="31" spans="1:20" s="24" customFormat="1" ht="13.5" customHeight="1" x14ac:dyDescent="0.2">
      <c r="A31" s="77">
        <f>+'(skema1-7_2012 - 12pl)'!A31</f>
        <v>8003</v>
      </c>
      <c r="B31" s="7" t="str">
        <f>+'(skema1-7_2012 - 12pl)'!B31</f>
        <v>Sygehus Vendsyssel</v>
      </c>
      <c r="C31" s="79">
        <f>+'(skema1-7_2012 - 12pl)'!C31*'Skema1-7_2012'!$H$1</f>
        <v>985590.25687589997</v>
      </c>
      <c r="D31" s="29">
        <f>+'(skema1-7_2012 - 12pl)'!D31*'Skema1-7_2012'!$H$1</f>
        <v>38570.307942248735</v>
      </c>
      <c r="E31" s="29">
        <f>+'(skema1-7_2012 - 12pl)'!E31*'Skema1-7_2012'!$H$1</f>
        <v>39426.301823156369</v>
      </c>
      <c r="F31" s="29">
        <f>+'(skema1-7_2012 - 12pl)'!F31*'Skema1-7_2012'!$H$1</f>
        <v>2146.5341423608179</v>
      </c>
      <c r="G31" s="29">
        <f>+'(skema1-7_2012 - 12pl)'!G31*'Skema1-7_2012'!$H$1</f>
        <v>2060.5551273012875</v>
      </c>
      <c r="H31" s="29">
        <f>+'(skema1-7_2012 - 12pl)'!H31*'Skema1-7_2012'!$H$1</f>
        <v>66133.514195999334</v>
      </c>
      <c r="I31" s="29">
        <f>+'(skema1-7_2012 - 12pl)'!I31*'Skema1-7_2012'!$H$1</f>
        <v>69894.045986173645</v>
      </c>
      <c r="J31" s="9">
        <f t="shared" si="1"/>
        <v>923352.21718947007</v>
      </c>
      <c r="M31" s="45"/>
      <c r="N31" s="45"/>
      <c r="O31" s="45"/>
      <c r="P31" s="47"/>
      <c r="Q31" s="39"/>
      <c r="R31" s="39"/>
      <c r="S31" s="39"/>
    </row>
    <row r="32" spans="1:20" s="24" customFormat="1" ht="13.5" customHeight="1" x14ac:dyDescent="0.2">
      <c r="A32" s="78">
        <f>+'(skema1-7_2012 - 12pl)'!A32</f>
        <v>8005</v>
      </c>
      <c r="B32" s="73" t="str">
        <f>+'(skema1-7_2012 - 12pl)'!B32</f>
        <v>Sygehus Himmerland</v>
      </c>
      <c r="C32" s="79">
        <f>+'(skema1-7_2012 - 12pl)'!C32*'Skema1-7_2012'!$H$1</f>
        <v>233201.71206384004</v>
      </c>
      <c r="D32" s="29">
        <f>+'(skema1-7_2012 - 12pl)'!D32*'Skema1-7_2012'!$H$1</f>
        <v>13220.151128969608</v>
      </c>
      <c r="E32" s="29">
        <f>+'(skema1-7_2012 - 12pl)'!E32*'Skema1-7_2012'!$H$1</f>
        <v>16108.333284778686</v>
      </c>
      <c r="F32" s="29">
        <f>+'(skema1-7_2012 - 12pl)'!F32*'Skema1-7_2012'!$H$1</f>
        <v>0</v>
      </c>
      <c r="G32" s="29">
        <f>+'(skema1-7_2012 - 12pl)'!G32*'Skema1-7_2012'!$H$1</f>
        <v>610.99400469010641</v>
      </c>
      <c r="H32" s="29">
        <f>+'(skema1-7_2012 - 12pl)'!H32*'Skema1-7_2012'!$H$1</f>
        <v>11200.644</v>
      </c>
      <c r="I32" s="29">
        <f>+'(skema1-7_2012 - 12pl)'!I32*'Skema1-7_2012'!$H$1</f>
        <v>-6759.3240000000005</v>
      </c>
      <c r="J32" s="9">
        <f t="shared" si="1"/>
        <v>257477.88247289823</v>
      </c>
      <c r="K32" s="35"/>
      <c r="M32" s="45"/>
      <c r="N32" s="45"/>
      <c r="O32" s="45"/>
      <c r="P32" s="47"/>
      <c r="Q32" s="39"/>
      <c r="R32" s="39"/>
      <c r="S32" s="39"/>
    </row>
    <row r="33" spans="1:19" s="24" customFormat="1" ht="13.5" customHeight="1" x14ac:dyDescent="0.2">
      <c r="A33" s="30"/>
      <c r="B33" s="13" t="s">
        <v>22</v>
      </c>
      <c r="C33" s="14">
        <f>SUM(C5:C32)</f>
        <v>47534543.264225118</v>
      </c>
      <c r="D33" s="14">
        <f t="shared" ref="D33:J33" si="2">SUM(D5:D32)</f>
        <v>1565003.6133996253</v>
      </c>
      <c r="E33" s="14">
        <f t="shared" si="2"/>
        <v>1894982.6580094697</v>
      </c>
      <c r="F33" s="14">
        <f t="shared" si="2"/>
        <v>41612.321067363679</v>
      </c>
      <c r="G33" s="14">
        <f t="shared" si="2"/>
        <v>188272.49667096004</v>
      </c>
      <c r="H33" s="14">
        <f t="shared" si="2"/>
        <v>-1691748.0650812683</v>
      </c>
      <c r="I33" s="14">
        <f t="shared" si="2"/>
        <v>19164.906034442807</v>
      </c>
      <c r="J33" s="14">
        <f t="shared" si="2"/>
        <v>59521942.876942709</v>
      </c>
      <c r="K33" s="35"/>
      <c r="L33" s="39"/>
      <c r="M33" s="42"/>
      <c r="N33" s="42"/>
      <c r="O33" s="42"/>
      <c r="P33" s="42"/>
      <c r="Q33" s="39"/>
      <c r="R33" s="39"/>
      <c r="S33" s="39"/>
    </row>
    <row r="34" spans="1:19" s="24" customFormat="1" ht="13.5" customHeight="1" x14ac:dyDescent="0.2">
      <c r="A34" s="37"/>
      <c r="B34" s="15"/>
      <c r="C34" s="16"/>
      <c r="D34" s="16"/>
      <c r="E34" s="16"/>
      <c r="F34" s="16"/>
      <c r="G34" s="16"/>
      <c r="H34" s="16"/>
      <c r="I34" s="16"/>
      <c r="J34" s="16"/>
      <c r="L34" s="39"/>
      <c r="M34" s="42"/>
      <c r="N34" s="42"/>
      <c r="O34" s="42"/>
      <c r="P34" s="42"/>
      <c r="Q34" s="39"/>
      <c r="R34" s="39"/>
      <c r="S34" s="39"/>
    </row>
    <row r="35" spans="1:19" s="24" customFormat="1" ht="13.5" customHeight="1" x14ac:dyDescent="0.2">
      <c r="A35" s="37"/>
      <c r="B35" s="17" t="s">
        <v>36</v>
      </c>
      <c r="C35" s="18">
        <f>SUM(C5:C13)</f>
        <v>17038200.586860958</v>
      </c>
      <c r="D35" s="18">
        <f t="shared" ref="D35:J35" si="3">SUM(D5:D13)</f>
        <v>393039.2161437397</v>
      </c>
      <c r="E35" s="18">
        <f t="shared" si="3"/>
        <v>1097463.3372900856</v>
      </c>
      <c r="F35" s="18">
        <f t="shared" si="3"/>
        <v>0</v>
      </c>
      <c r="G35" s="18">
        <f t="shared" si="3"/>
        <v>58815.856505640011</v>
      </c>
      <c r="H35" s="18">
        <f t="shared" si="3"/>
        <v>-2293908.4675915157</v>
      </c>
      <c r="I35" s="18">
        <f t="shared" si="3"/>
        <v>19163.740905037524</v>
      </c>
      <c r="J35" s="6">
        <f t="shared" si="3"/>
        <v>20744632.010475624</v>
      </c>
      <c r="L35" s="39"/>
      <c r="M35" s="42"/>
      <c r="N35" s="42"/>
      <c r="O35" s="42"/>
      <c r="P35" s="42"/>
      <c r="Q35" s="39"/>
      <c r="R35" s="39"/>
      <c r="S35" s="39"/>
    </row>
    <row r="36" spans="1:19" s="24" customFormat="1" ht="13.5" customHeight="1" x14ac:dyDescent="0.2">
      <c r="A36" s="37"/>
      <c r="B36" s="19" t="s">
        <v>37</v>
      </c>
      <c r="C36" s="166">
        <f>SUM(M18:M20)*$H$1</f>
        <v>0</v>
      </c>
      <c r="D36" s="166">
        <f t="shared" ref="D36:I36" si="4">SUM(N18:N20)*$H$1</f>
        <v>0</v>
      </c>
      <c r="E36" s="166">
        <f t="shared" si="4"/>
        <v>0</v>
      </c>
      <c r="F36" s="166">
        <f t="shared" si="4"/>
        <v>0</v>
      </c>
      <c r="G36" s="166">
        <f t="shared" si="4"/>
        <v>0</v>
      </c>
      <c r="H36" s="166">
        <f t="shared" si="4"/>
        <v>0</v>
      </c>
      <c r="I36" s="166">
        <f t="shared" si="4"/>
        <v>0</v>
      </c>
      <c r="J36" s="8">
        <f>SUM(J14:J17)</f>
        <v>7084715</v>
      </c>
      <c r="L36" s="48"/>
      <c r="M36" s="42"/>
      <c r="N36" s="42"/>
      <c r="O36" s="42"/>
      <c r="P36" s="42"/>
      <c r="Q36" s="39"/>
      <c r="R36" s="39"/>
      <c r="S36" s="39"/>
    </row>
    <row r="37" spans="1:19" s="24" customFormat="1" ht="13.5" customHeight="1" x14ac:dyDescent="0.2">
      <c r="A37" s="37"/>
      <c r="B37" s="19" t="s">
        <v>38</v>
      </c>
      <c r="C37" s="5">
        <f>SUM(C18:C23)</f>
        <v>12773507.058</v>
      </c>
      <c r="D37" s="5">
        <f t="shared" ref="D37:J37" si="5">SUM(D18:D23)</f>
        <v>400620.24599999998</v>
      </c>
      <c r="E37" s="5">
        <f t="shared" si="5"/>
        <v>270583.87200000003</v>
      </c>
      <c r="F37" s="5">
        <f t="shared" si="5"/>
        <v>31442.112000000001</v>
      </c>
      <c r="G37" s="5">
        <f t="shared" si="5"/>
        <v>32120.478000000003</v>
      </c>
      <c r="H37" s="5">
        <f t="shared" si="5"/>
        <v>477753.19800000003</v>
      </c>
      <c r="I37" s="5">
        <f t="shared" si="5"/>
        <v>-7.858158568296858E-13</v>
      </c>
      <c r="J37" s="8">
        <f t="shared" si="5"/>
        <v>12903395.388</v>
      </c>
      <c r="L37" s="48"/>
      <c r="M37" s="45"/>
      <c r="N37" s="45"/>
      <c r="O37" s="45"/>
      <c r="P37" s="45"/>
      <c r="Q37" s="46"/>
      <c r="R37" s="39"/>
      <c r="S37" s="39"/>
    </row>
    <row r="38" spans="1:19" s="24" customFormat="1" ht="13.5" customHeight="1" x14ac:dyDescent="0.2">
      <c r="A38" s="37"/>
      <c r="B38" s="19" t="s">
        <v>39</v>
      </c>
      <c r="C38" s="5">
        <f>SUM(C24:C28)</f>
        <v>12188521.754334858</v>
      </c>
      <c r="D38" s="5">
        <f t="shared" ref="D38:J38" si="6">SUM(D24:D28)</f>
        <v>557344.08600000001</v>
      </c>
      <c r="E38" s="5">
        <f t="shared" si="6"/>
        <v>333242.98799999995</v>
      </c>
      <c r="F38" s="5">
        <f t="shared" si="6"/>
        <v>6031.2719999999999</v>
      </c>
      <c r="G38" s="5">
        <f t="shared" si="6"/>
        <v>58385.106</v>
      </c>
      <c r="H38" s="5">
        <f t="shared" si="6"/>
        <v>-171072.07804433769</v>
      </c>
      <c r="I38" s="5">
        <f t="shared" si="6"/>
        <v>4.7748471843078732E-12</v>
      </c>
      <c r="J38" s="8">
        <f t="shared" si="6"/>
        <v>13185764.528379194</v>
      </c>
      <c r="L38" s="48"/>
      <c r="M38" s="45"/>
      <c r="N38" s="45"/>
      <c r="O38" s="45"/>
      <c r="P38" s="45"/>
      <c r="Q38" s="46"/>
      <c r="R38" s="39"/>
      <c r="S38" s="39"/>
    </row>
    <row r="39" spans="1:19" s="24" customFormat="1" ht="13.5" customHeight="1" x14ac:dyDescent="0.2">
      <c r="A39" s="38"/>
      <c r="B39" s="20" t="s">
        <v>40</v>
      </c>
      <c r="C39" s="10">
        <f>SUM(C29:C32)</f>
        <v>5534313.8650292996</v>
      </c>
      <c r="D39" s="10">
        <f t="shared" ref="D39:J39" si="7">SUM(D29:D32)</f>
        <v>214000.06525588571</v>
      </c>
      <c r="E39" s="10">
        <f t="shared" si="7"/>
        <v>193692.46071938414</v>
      </c>
      <c r="F39" s="10">
        <f t="shared" si="7"/>
        <v>4138.9370673636804</v>
      </c>
      <c r="G39" s="10">
        <f t="shared" si="7"/>
        <v>38951.056165319991</v>
      </c>
      <c r="H39" s="10">
        <f t="shared" si="7"/>
        <v>295479.28255458502</v>
      </c>
      <c r="I39" s="10">
        <f t="shared" si="7"/>
        <v>1.1651294052790035</v>
      </c>
      <c r="J39" s="21">
        <f t="shared" si="7"/>
        <v>5603435.9500878965</v>
      </c>
      <c r="L39" s="48"/>
      <c r="M39" s="45"/>
      <c r="N39" s="45"/>
      <c r="O39" s="45"/>
      <c r="P39" s="45"/>
      <c r="Q39" s="46"/>
      <c r="R39" s="39"/>
      <c r="S39" s="39"/>
    </row>
    <row r="40" spans="1:19" s="24" customFormat="1" ht="13.5" customHeight="1" x14ac:dyDescent="0.2">
      <c r="A40" s="38"/>
      <c r="B40" s="13" t="s">
        <v>22</v>
      </c>
      <c r="C40" s="18">
        <f>+SUM(C35:C39)</f>
        <v>47534543.264225118</v>
      </c>
      <c r="D40" s="22">
        <f t="shared" ref="D40:J40" si="8">+SUM(D35:D39)</f>
        <v>1565003.6133996255</v>
      </c>
      <c r="E40" s="22">
        <f t="shared" si="8"/>
        <v>1894982.6580094695</v>
      </c>
      <c r="F40" s="22">
        <f t="shared" si="8"/>
        <v>41612.321067363679</v>
      </c>
      <c r="G40" s="22">
        <f t="shared" si="8"/>
        <v>188272.49667095998</v>
      </c>
      <c r="H40" s="22">
        <f t="shared" si="8"/>
        <v>-1691748.0650812683</v>
      </c>
      <c r="I40" s="22">
        <f t="shared" si="8"/>
        <v>19164.906034442807</v>
      </c>
      <c r="J40" s="23">
        <f t="shared" si="8"/>
        <v>59521942.876942717</v>
      </c>
      <c r="L40" s="48"/>
      <c r="M40" s="49"/>
      <c r="N40" s="49"/>
      <c r="O40" s="49"/>
      <c r="P40" s="49"/>
      <c r="Q40" s="46"/>
      <c r="R40" s="39"/>
      <c r="S40" s="39"/>
    </row>
    <row r="41" spans="1:19" s="24" customFormat="1" ht="13.5" customHeight="1" x14ac:dyDescent="0.2">
      <c r="B41" s="83" t="s">
        <v>163</v>
      </c>
      <c r="C41" s="25"/>
      <c r="D41" s="26"/>
      <c r="E41" s="26"/>
      <c r="F41" s="26"/>
      <c r="G41" s="26"/>
      <c r="H41" s="26"/>
      <c r="I41" s="26"/>
      <c r="J41" s="26"/>
      <c r="L41" s="39"/>
      <c r="M41" s="50"/>
      <c r="N41" s="50"/>
      <c r="O41" s="50"/>
      <c r="P41" s="50"/>
      <c r="Q41" s="46"/>
      <c r="R41" s="39"/>
      <c r="S41" s="39"/>
    </row>
    <row r="42" spans="1:19" s="24" customFormat="1" ht="13.5" customHeight="1" x14ac:dyDescent="0.2">
      <c r="B42" s="83" t="s">
        <v>256</v>
      </c>
      <c r="C42" s="36"/>
      <c r="D42" s="36"/>
      <c r="E42" s="36"/>
      <c r="F42" s="36"/>
      <c r="G42" s="36"/>
      <c r="H42" s="36"/>
      <c r="I42" s="36"/>
      <c r="O42" s="39"/>
      <c r="P42" s="39"/>
      <c r="Q42" s="39"/>
      <c r="R42" s="39"/>
      <c r="S42" s="39"/>
    </row>
    <row r="43" spans="1:19" s="24" customFormat="1" ht="13.5" customHeight="1" x14ac:dyDescent="0.2">
      <c r="B43" s="36"/>
      <c r="C43" s="36"/>
      <c r="D43" s="36"/>
      <c r="E43" s="36"/>
      <c r="F43" s="36"/>
      <c r="G43" s="36"/>
      <c r="H43" s="36"/>
      <c r="I43" s="36"/>
      <c r="J43" s="36"/>
      <c r="O43" s="39"/>
      <c r="P43" s="39"/>
      <c r="Q43" s="39"/>
      <c r="R43" s="39"/>
      <c r="S43" s="39"/>
    </row>
    <row r="44" spans="1:19" s="24" customFormat="1" ht="13.5" customHeight="1" x14ac:dyDescent="0.2">
      <c r="C44" s="36"/>
      <c r="D44" s="36"/>
      <c r="E44" s="36"/>
      <c r="F44" s="36"/>
      <c r="G44" s="36"/>
      <c r="H44" s="36"/>
      <c r="I44" s="36"/>
      <c r="J44" s="36"/>
      <c r="O44" s="39"/>
      <c r="P44" s="39"/>
      <c r="Q44" s="39"/>
      <c r="R44" s="39"/>
      <c r="S44" s="39"/>
    </row>
    <row r="45" spans="1:19" s="24" customFormat="1" ht="13.5" customHeight="1" x14ac:dyDescent="0.2">
      <c r="O45" s="39"/>
      <c r="P45" s="39"/>
      <c r="Q45" s="39"/>
      <c r="R45" s="39"/>
      <c r="S45" s="39"/>
    </row>
    <row r="46" spans="1:19" s="24" customFormat="1" ht="13.5" customHeight="1" x14ac:dyDescent="0.2">
      <c r="C46" s="26"/>
      <c r="D46" s="26"/>
      <c r="E46" s="26"/>
      <c r="F46" s="26"/>
      <c r="G46" s="26"/>
      <c r="H46" s="26"/>
      <c r="I46" s="26"/>
      <c r="J46" s="26"/>
      <c r="O46" s="39"/>
      <c r="P46" s="39"/>
      <c r="Q46" s="39"/>
      <c r="R46" s="39"/>
      <c r="S46" s="39"/>
    </row>
    <row r="47" spans="1:19" s="24" customFormat="1" ht="31.5" customHeight="1" x14ac:dyDescent="0.2">
      <c r="C47" s="26"/>
      <c r="D47" s="26"/>
      <c r="E47" s="26"/>
      <c r="F47" s="26"/>
      <c r="G47" s="26"/>
      <c r="H47" s="26"/>
      <c r="I47" s="26"/>
      <c r="J47" s="26"/>
      <c r="L47" s="39"/>
      <c r="M47" s="39"/>
      <c r="N47" s="39"/>
      <c r="O47" s="39"/>
      <c r="P47" s="39"/>
    </row>
    <row r="48" spans="1:19" s="24" customFormat="1" ht="13.5" customHeight="1" x14ac:dyDescent="0.2">
      <c r="C48" s="26"/>
      <c r="D48" s="26"/>
      <c r="E48" s="26"/>
      <c r="F48" s="26"/>
      <c r="G48" s="26"/>
      <c r="H48" s="26"/>
      <c r="I48" s="26"/>
      <c r="J48" s="26"/>
      <c r="L48" s="39"/>
      <c r="M48" s="39"/>
      <c r="N48" s="39"/>
      <c r="O48" s="39"/>
      <c r="P48" s="39"/>
    </row>
    <row r="49" spans="3:16" s="24" customFormat="1" x14ac:dyDescent="0.2">
      <c r="C49" s="26"/>
      <c r="D49" s="26"/>
      <c r="E49" s="26"/>
      <c r="F49" s="26"/>
      <c r="G49" s="26"/>
      <c r="H49" s="26"/>
      <c r="I49" s="26"/>
      <c r="J49" s="26"/>
      <c r="L49" s="39"/>
      <c r="M49" s="39"/>
      <c r="N49" s="39"/>
      <c r="O49" s="39"/>
      <c r="P49" s="39"/>
    </row>
    <row r="50" spans="3:16" s="24" customFormat="1" x14ac:dyDescent="0.2">
      <c r="C50" s="26"/>
      <c r="D50" s="26"/>
      <c r="E50" s="26"/>
      <c r="F50" s="26"/>
      <c r="G50" s="26"/>
      <c r="H50" s="26"/>
      <c r="I50" s="26"/>
      <c r="J50" s="26"/>
      <c r="L50" s="39"/>
      <c r="M50" s="39"/>
      <c r="N50" s="39"/>
      <c r="O50" s="39"/>
      <c r="P50" s="39"/>
    </row>
    <row r="51" spans="3:16" s="24" customFormat="1" x14ac:dyDescent="0.2">
      <c r="C51" s="26"/>
      <c r="D51" s="26"/>
      <c r="E51" s="26"/>
      <c r="F51" s="26"/>
      <c r="G51" s="26"/>
      <c r="H51" s="26"/>
      <c r="I51" s="26"/>
      <c r="J51" s="26"/>
    </row>
    <row r="52" spans="3:16" s="24" customFormat="1" x14ac:dyDescent="0.2">
      <c r="C52" s="26"/>
      <c r="D52" s="26"/>
      <c r="E52" s="26"/>
      <c r="F52" s="26"/>
      <c r="G52" s="26"/>
      <c r="H52" s="26"/>
      <c r="I52" s="26"/>
      <c r="J52" s="26"/>
    </row>
    <row r="53" spans="3:16" s="24" customFormat="1" x14ac:dyDescent="0.2">
      <c r="C53" s="26"/>
      <c r="D53" s="26"/>
      <c r="E53" s="26"/>
      <c r="F53" s="26"/>
      <c r="G53" s="26"/>
      <c r="H53" s="26"/>
      <c r="I53" s="26"/>
      <c r="J53" s="26"/>
    </row>
    <row r="54" spans="3:16" s="24" customFormat="1" x14ac:dyDescent="0.2">
      <c r="C54" s="26"/>
      <c r="D54" s="26"/>
      <c r="E54" s="26"/>
      <c r="F54" s="26"/>
      <c r="G54" s="26"/>
      <c r="H54" s="26"/>
      <c r="I54" s="26"/>
      <c r="J54" s="26"/>
    </row>
    <row r="55" spans="3:16" s="24" customFormat="1" x14ac:dyDescent="0.2">
      <c r="C55" s="26"/>
      <c r="D55" s="26"/>
      <c r="E55" s="26"/>
      <c r="F55" s="26"/>
      <c r="G55" s="26"/>
      <c r="H55" s="26"/>
      <c r="I55" s="26"/>
      <c r="J55" s="26"/>
    </row>
    <row r="56" spans="3:16" s="24" customFormat="1" x14ac:dyDescent="0.2"/>
    <row r="57" spans="3:16" s="24" customFormat="1" x14ac:dyDescent="0.2"/>
    <row r="58" spans="3:16" s="24" customFormat="1" x14ac:dyDescent="0.2"/>
    <row r="59" spans="3:16" s="24" customFormat="1" x14ac:dyDescent="0.2">
      <c r="C59" s="26"/>
      <c r="D59" s="26"/>
      <c r="E59" s="26"/>
      <c r="F59" s="26"/>
      <c r="G59" s="26"/>
      <c r="H59" s="26"/>
      <c r="I59" s="26"/>
      <c r="J59" s="26"/>
    </row>
    <row r="60" spans="3:16" s="24" customFormat="1" x14ac:dyDescent="0.2">
      <c r="C60" s="26"/>
      <c r="D60" s="26"/>
      <c r="E60" s="26"/>
      <c r="F60" s="26"/>
      <c r="G60" s="26"/>
      <c r="H60" s="26"/>
      <c r="I60" s="26"/>
      <c r="J60" s="26"/>
    </row>
    <row r="61" spans="3:16" s="24" customFormat="1" x14ac:dyDescent="0.2">
      <c r="C61" s="26"/>
      <c r="D61" s="26"/>
      <c r="E61" s="26"/>
      <c r="F61" s="26"/>
      <c r="G61" s="26"/>
      <c r="H61" s="26"/>
      <c r="I61" s="26"/>
      <c r="J61" s="26"/>
    </row>
    <row r="62" spans="3:16" s="24" customFormat="1" x14ac:dyDescent="0.2">
      <c r="C62" s="26"/>
      <c r="D62" s="26"/>
      <c r="E62" s="26"/>
      <c r="F62" s="26"/>
      <c r="G62" s="26"/>
      <c r="H62" s="26"/>
      <c r="I62" s="26"/>
      <c r="J62" s="26"/>
    </row>
    <row r="63" spans="3:16" s="24" customFormat="1" x14ac:dyDescent="0.2">
      <c r="C63" s="26"/>
      <c r="D63" s="26"/>
      <c r="E63" s="26"/>
      <c r="F63" s="26"/>
      <c r="G63" s="26"/>
      <c r="H63" s="26"/>
      <c r="I63" s="26"/>
      <c r="J63" s="26"/>
    </row>
    <row r="64" spans="3:16" s="24" customFormat="1" x14ac:dyDescent="0.2">
      <c r="C64" s="26"/>
      <c r="D64" s="26"/>
      <c r="E64" s="26"/>
      <c r="F64" s="26"/>
      <c r="G64" s="26"/>
      <c r="H64" s="26"/>
      <c r="I64" s="26"/>
      <c r="J64" s="26"/>
    </row>
    <row r="65" spans="3:10" s="24" customFormat="1" x14ac:dyDescent="0.2">
      <c r="C65" s="26"/>
      <c r="D65" s="26"/>
      <c r="E65" s="26"/>
      <c r="F65" s="26"/>
      <c r="G65" s="26"/>
      <c r="H65" s="26"/>
      <c r="I65" s="26"/>
      <c r="J65" s="26"/>
    </row>
    <row r="66" spans="3:10" s="24" customFormat="1" x14ac:dyDescent="0.2">
      <c r="C66" s="26"/>
      <c r="D66" s="26"/>
      <c r="E66" s="26"/>
      <c r="F66" s="26"/>
      <c r="G66" s="26"/>
      <c r="H66" s="26"/>
      <c r="I66" s="26"/>
      <c r="J66" s="26"/>
    </row>
    <row r="67" spans="3:10" s="24" customFormat="1" x14ac:dyDescent="0.2">
      <c r="C67" s="26"/>
      <c r="D67" s="26"/>
      <c r="E67" s="26"/>
      <c r="F67" s="26"/>
      <c r="G67" s="26"/>
      <c r="H67" s="26"/>
      <c r="I67" s="26"/>
      <c r="J67" s="26"/>
    </row>
    <row r="68" spans="3:10" s="24" customFormat="1" x14ac:dyDescent="0.2">
      <c r="C68" s="26"/>
      <c r="D68" s="26"/>
      <c r="E68" s="26"/>
      <c r="F68" s="26"/>
      <c r="G68" s="26"/>
      <c r="H68" s="26"/>
      <c r="I68" s="26"/>
      <c r="J68" s="26"/>
    </row>
    <row r="69" spans="3:10" s="24" customFormat="1" x14ac:dyDescent="0.2">
      <c r="C69" s="26"/>
      <c r="D69" s="26"/>
      <c r="E69" s="26"/>
      <c r="F69" s="26"/>
      <c r="G69" s="26"/>
      <c r="H69" s="26"/>
      <c r="I69" s="26"/>
      <c r="J69" s="26"/>
    </row>
    <row r="70" spans="3:10" s="24" customFormat="1" x14ac:dyDescent="0.2">
      <c r="C70" s="26"/>
      <c r="D70" s="26"/>
      <c r="E70" s="26"/>
      <c r="F70" s="26"/>
      <c r="G70" s="26"/>
      <c r="H70" s="26"/>
      <c r="I70" s="26"/>
      <c r="J70" s="26"/>
    </row>
    <row r="71" spans="3:10" s="24" customFormat="1" x14ac:dyDescent="0.2">
      <c r="C71" s="26"/>
      <c r="D71" s="26"/>
      <c r="E71" s="26"/>
      <c r="F71" s="26"/>
      <c r="G71" s="26"/>
      <c r="H71" s="26"/>
      <c r="I71" s="26"/>
      <c r="J71" s="26"/>
    </row>
    <row r="72" spans="3:10" s="24" customFormat="1" x14ac:dyDescent="0.2">
      <c r="C72" s="26"/>
      <c r="D72" s="26"/>
      <c r="E72" s="26"/>
      <c r="F72" s="26"/>
      <c r="G72" s="26"/>
      <c r="H72" s="26"/>
      <c r="I72" s="26"/>
      <c r="J72" s="26"/>
    </row>
    <row r="73" spans="3:10" s="24" customFormat="1" x14ac:dyDescent="0.2">
      <c r="C73" s="26"/>
      <c r="D73" s="26"/>
      <c r="E73" s="26"/>
      <c r="F73" s="26"/>
      <c r="G73" s="26"/>
      <c r="H73" s="26"/>
      <c r="I73" s="26"/>
      <c r="J73" s="26"/>
    </row>
    <row r="74" spans="3:10" s="24" customFormat="1" x14ac:dyDescent="0.2">
      <c r="C74" s="26"/>
      <c r="D74" s="26"/>
      <c r="E74" s="26"/>
      <c r="F74" s="26"/>
      <c r="G74" s="26"/>
      <c r="H74" s="26"/>
      <c r="I74" s="26"/>
      <c r="J74" s="26"/>
    </row>
    <row r="75" spans="3:10" s="24" customFormat="1" x14ac:dyDescent="0.2">
      <c r="C75" s="26"/>
      <c r="D75" s="26"/>
      <c r="E75" s="26"/>
      <c r="F75" s="26"/>
      <c r="G75" s="26"/>
      <c r="H75" s="26"/>
      <c r="I75" s="26"/>
      <c r="J75" s="26"/>
    </row>
    <row r="76" spans="3:10" s="24" customFormat="1" x14ac:dyDescent="0.2">
      <c r="C76" s="26"/>
      <c r="D76" s="26"/>
      <c r="E76" s="26"/>
      <c r="F76" s="26"/>
      <c r="G76" s="26"/>
      <c r="H76" s="26"/>
      <c r="I76" s="26"/>
      <c r="J76" s="26"/>
    </row>
    <row r="77" spans="3:10" s="24" customFormat="1" x14ac:dyDescent="0.2">
      <c r="C77" s="26"/>
      <c r="D77" s="26"/>
      <c r="E77" s="26"/>
      <c r="F77" s="26"/>
      <c r="G77" s="26"/>
      <c r="H77" s="26"/>
      <c r="I77" s="26"/>
      <c r="J77" s="26"/>
    </row>
    <row r="78" spans="3:10" s="24" customFormat="1" x14ac:dyDescent="0.2">
      <c r="C78" s="26"/>
      <c r="D78" s="26"/>
      <c r="E78" s="26"/>
      <c r="F78" s="26"/>
      <c r="G78" s="26"/>
      <c r="H78" s="26"/>
      <c r="I78" s="26"/>
      <c r="J78" s="26"/>
    </row>
    <row r="79" spans="3:10" s="24" customFormat="1" x14ac:dyDescent="0.2">
      <c r="C79" s="26"/>
      <c r="D79" s="26"/>
      <c r="E79" s="26"/>
      <c r="F79" s="26"/>
      <c r="G79" s="26"/>
      <c r="H79" s="26"/>
      <c r="I79" s="26"/>
      <c r="J79" s="26"/>
    </row>
    <row r="80" spans="3:10" s="24" customFormat="1" x14ac:dyDescent="0.2">
      <c r="C80" s="26"/>
      <c r="D80" s="26"/>
      <c r="E80" s="26"/>
      <c r="F80" s="26"/>
      <c r="G80" s="26"/>
      <c r="H80" s="26"/>
      <c r="I80" s="26"/>
      <c r="J80" s="26"/>
    </row>
    <row r="81" spans="3:21" s="24" customFormat="1" x14ac:dyDescent="0.2">
      <c r="C81" s="26"/>
      <c r="D81" s="26"/>
      <c r="E81" s="26"/>
      <c r="F81" s="26"/>
      <c r="G81" s="26"/>
      <c r="H81" s="26"/>
      <c r="I81" s="26"/>
      <c r="J81" s="26"/>
    </row>
    <row r="82" spans="3:21" s="24" customFormat="1" x14ac:dyDescent="0.2">
      <c r="C82" s="26"/>
      <c r="D82" s="26"/>
      <c r="E82" s="26"/>
      <c r="F82" s="26"/>
      <c r="G82" s="26"/>
      <c r="H82" s="26"/>
      <c r="I82" s="26"/>
      <c r="J82" s="26"/>
    </row>
    <row r="83" spans="3:21" s="24" customFormat="1" x14ac:dyDescent="0.2">
      <c r="C83" s="26"/>
      <c r="D83" s="26"/>
      <c r="E83" s="26"/>
      <c r="F83" s="26"/>
      <c r="G83" s="26"/>
      <c r="H83" s="26"/>
      <c r="I83" s="26"/>
      <c r="J83" s="26"/>
    </row>
    <row r="84" spans="3:21" s="24" customFormat="1" x14ac:dyDescent="0.2">
      <c r="C84" s="26"/>
      <c r="D84" s="26"/>
      <c r="E84" s="26"/>
      <c r="F84" s="26"/>
      <c r="G84" s="26"/>
      <c r="H84" s="26"/>
      <c r="I84" s="26"/>
      <c r="J84" s="26"/>
    </row>
    <row r="85" spans="3:21" s="24" customFormat="1" x14ac:dyDescent="0.2">
      <c r="C85" s="26"/>
      <c r="D85" s="26"/>
      <c r="E85" s="26"/>
      <c r="F85" s="26"/>
      <c r="G85" s="26"/>
      <c r="H85" s="26"/>
      <c r="I85" s="26"/>
      <c r="J85" s="26"/>
    </row>
    <row r="86" spans="3:21" s="24" customFormat="1" x14ac:dyDescent="0.2">
      <c r="C86" s="26"/>
      <c r="D86" s="26"/>
      <c r="E86" s="26"/>
      <c r="F86" s="26"/>
      <c r="G86" s="26"/>
      <c r="H86" s="26"/>
      <c r="I86" s="26"/>
      <c r="J86" s="26"/>
    </row>
    <row r="87" spans="3:21" s="24" customFormat="1" x14ac:dyDescent="0.2">
      <c r="C87" s="26"/>
      <c r="D87" s="26"/>
      <c r="E87" s="26"/>
      <c r="F87" s="26"/>
      <c r="G87" s="26"/>
      <c r="H87" s="26"/>
      <c r="I87" s="26"/>
      <c r="J87" s="26"/>
    </row>
    <row r="88" spans="3:21" s="24" customFormat="1" x14ac:dyDescent="0.2">
      <c r="C88" s="26"/>
      <c r="D88" s="26"/>
      <c r="E88" s="26"/>
      <c r="F88" s="26"/>
      <c r="G88" s="26"/>
      <c r="H88" s="26"/>
      <c r="I88" s="26"/>
      <c r="J88" s="26"/>
    </row>
    <row r="89" spans="3:21" x14ac:dyDescent="0.2">
      <c r="T89" s="24"/>
      <c r="U89" s="24"/>
    </row>
  </sheetData>
  <mergeCells count="1">
    <mergeCell ref="C14:I17"/>
  </mergeCells>
  <pageMargins left="0.51181102362204722" right="0.43307086614173229" top="0.51181102362204722" bottom="0.19685039370078741" header="0.23622047244094491" footer="0.23622047244094491"/>
  <pageSetup paperSize="9" scale="47" orientation="landscape" r:id="rId1"/>
  <headerFooter alignWithMargins="0">
    <oddHeader>&amp;CSide &amp;P /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zoomScaleNormal="100" workbookViewId="0">
      <selection activeCell="F21" sqref="F21"/>
    </sheetView>
  </sheetViews>
  <sheetFormatPr defaultColWidth="9.140625" defaultRowHeight="12" x14ac:dyDescent="0.2"/>
  <cols>
    <col min="1" max="1" width="8.5703125" style="24" customWidth="1"/>
    <col min="2" max="2" width="39.28515625" style="24" customWidth="1"/>
    <col min="3" max="9" width="10" style="26" customWidth="1"/>
    <col min="10" max="10" width="19.28515625" style="26" customWidth="1"/>
    <col min="11" max="11" width="9.140625" style="24"/>
    <col min="12" max="12" width="9.140625" style="85"/>
    <col min="13" max="16384" width="9.140625" style="24"/>
  </cols>
  <sheetData>
    <row r="1" spans="1:14" ht="15.75" x14ac:dyDescent="0.25">
      <c r="A1" s="74" t="str">
        <f>+'Skema1-7_2012'!A1</f>
        <v>Endelig udgave</v>
      </c>
      <c r="F1" s="38"/>
      <c r="L1" s="84"/>
      <c r="M1" s="39"/>
    </row>
    <row r="2" spans="1:14" ht="13.5" customHeight="1" x14ac:dyDescent="0.2">
      <c r="A2" s="31" t="s">
        <v>145</v>
      </c>
      <c r="E2" s="27"/>
      <c r="F2" s="27"/>
      <c r="G2" s="27"/>
      <c r="H2" s="28"/>
      <c r="I2" s="32"/>
      <c r="J2" s="28"/>
      <c r="L2" s="84"/>
      <c r="M2" s="39"/>
    </row>
    <row r="3" spans="1:14" ht="13.5" customHeight="1" x14ac:dyDescent="0.2">
      <c r="A3" s="33" t="s">
        <v>45</v>
      </c>
      <c r="E3" s="27"/>
      <c r="F3" s="27"/>
      <c r="G3" s="27"/>
      <c r="H3" s="28"/>
      <c r="I3" s="27"/>
      <c r="J3" s="28"/>
      <c r="L3" s="84"/>
      <c r="M3" s="39"/>
    </row>
    <row r="4" spans="1:14" ht="54" customHeight="1" x14ac:dyDescent="0.2">
      <c r="A4" s="75" t="s">
        <v>14</v>
      </c>
      <c r="B4" s="75" t="s">
        <v>0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2" t="s">
        <v>23</v>
      </c>
      <c r="L4" s="84"/>
      <c r="M4" s="39"/>
    </row>
    <row r="5" spans="1:14" ht="13.5" customHeight="1" x14ac:dyDescent="0.2">
      <c r="A5" s="76">
        <f>+'(skema1-7_2012 - 12pl)'!A5</f>
        <v>1301</v>
      </c>
      <c r="B5" s="4" t="str">
        <f>+'(skema1-7_2012 - 12pl)'!B5</f>
        <v>Rigshospitalet</v>
      </c>
      <c r="C5" s="48">
        <v>4351291.2920500003</v>
      </c>
      <c r="D5" s="5">
        <v>111790.02350257571</v>
      </c>
      <c r="E5" s="5">
        <v>374583.83680345857</v>
      </c>
      <c r="F5" s="5">
        <v>0</v>
      </c>
      <c r="G5" s="5">
        <v>45677.118750000001</v>
      </c>
      <c r="H5" s="5">
        <v>-1822488.2932214674</v>
      </c>
      <c r="I5" s="5">
        <v>32311.213456892168</v>
      </c>
      <c r="J5" s="9">
        <f>SUM(C5:E5)-SUM(F5:I5)</f>
        <v>6582165.1133706104</v>
      </c>
      <c r="M5" s="85"/>
      <c r="N5" s="85"/>
    </row>
    <row r="6" spans="1:14" ht="13.5" customHeight="1" x14ac:dyDescent="0.2">
      <c r="A6" s="77">
        <f>+'(skema1-7_2012 - 12pl)'!A6</f>
        <v>1309</v>
      </c>
      <c r="B6" s="7" t="str">
        <f>+'(skema1-7_2012 - 12pl)'!B6</f>
        <v>Bispebjerg og Frederiksberg hospitaler</v>
      </c>
      <c r="C6" s="48">
        <v>2191973.4152700002</v>
      </c>
      <c r="D6" s="5">
        <v>29159.66033679224</v>
      </c>
      <c r="E6" s="5">
        <v>188697.50539642398</v>
      </c>
      <c r="F6" s="5">
        <v>0</v>
      </c>
      <c r="G6" s="5">
        <v>32.024299999999997</v>
      </c>
      <c r="H6" s="5">
        <v>-65411.686272230989</v>
      </c>
      <c r="I6" s="5">
        <v>-22904.777053938091</v>
      </c>
      <c r="J6" s="9">
        <f t="shared" ref="J6:J32" si="0">SUM(C6:E6)-SUM(F6:I6)</f>
        <v>2498115.0200293856</v>
      </c>
      <c r="M6" s="85"/>
      <c r="N6" s="85"/>
    </row>
    <row r="7" spans="1:14" ht="13.5" customHeight="1" x14ac:dyDescent="0.2">
      <c r="A7" s="77">
        <f>+'(skema1-7_2012 - 12pl)'!A7</f>
        <v>1330</v>
      </c>
      <c r="B7" s="7" t="str">
        <f>+'(skema1-7_2012 - 12pl)'!B7</f>
        <v>Hvidovre Hospital</v>
      </c>
      <c r="C7" s="48">
        <v>1934894.46823</v>
      </c>
      <c r="D7" s="5">
        <v>28438.906137392609</v>
      </c>
      <c r="E7" s="5">
        <v>166566.69137356681</v>
      </c>
      <c r="F7" s="5">
        <v>0</v>
      </c>
      <c r="G7" s="5">
        <v>492.340955554</v>
      </c>
      <c r="H7" s="5">
        <v>-211023.10686251186</v>
      </c>
      <c r="I7" s="5">
        <v>41955.519673904171</v>
      </c>
      <c r="J7" s="9">
        <f t="shared" si="0"/>
        <v>2298475.3119740128</v>
      </c>
      <c r="M7" s="85"/>
      <c r="N7" s="85"/>
    </row>
    <row r="8" spans="1:14" ht="13.5" customHeight="1" x14ac:dyDescent="0.2">
      <c r="A8" s="77">
        <f>+'(skema1-7_2012 - 12pl)'!A8</f>
        <v>1351</v>
      </c>
      <c r="B8" s="7" t="str">
        <f>+'(skema1-7_2012 - 12pl)'!B8</f>
        <v>Amager Hospital</v>
      </c>
      <c r="C8" s="48">
        <v>281762.91686999996</v>
      </c>
      <c r="D8" s="5">
        <v>3117.3915353067109</v>
      </c>
      <c r="E8" s="5">
        <v>24255.750163849461</v>
      </c>
      <c r="F8" s="5">
        <v>0</v>
      </c>
      <c r="G8" s="5">
        <v>0</v>
      </c>
      <c r="H8" s="5">
        <v>-1524.4468047139994</v>
      </c>
      <c r="I8" s="5">
        <v>-29551.823516258704</v>
      </c>
      <c r="J8" s="9">
        <f t="shared" si="0"/>
        <v>340212.32889012882</v>
      </c>
      <c r="M8" s="85"/>
      <c r="N8" s="85"/>
    </row>
    <row r="9" spans="1:14" ht="13.5" customHeight="1" x14ac:dyDescent="0.2">
      <c r="A9" s="77">
        <f>+'(skema1-7_2012 - 12pl)'!A9</f>
        <v>1501</v>
      </c>
      <c r="B9" s="7" t="str">
        <f>+'(skema1-7_2012 - 12pl)'!B9</f>
        <v>Gentofte Hospital</v>
      </c>
      <c r="C9" s="48">
        <v>1109327.7844799997</v>
      </c>
      <c r="D9" s="5">
        <v>16647.666576173273</v>
      </c>
      <c r="E9" s="5">
        <v>95497.228269318934</v>
      </c>
      <c r="F9" s="5">
        <v>0</v>
      </c>
      <c r="G9" s="5">
        <v>0</v>
      </c>
      <c r="H9" s="5">
        <v>-64639.846709999998</v>
      </c>
      <c r="I9" s="5">
        <v>-14399.339156773609</v>
      </c>
      <c r="J9" s="9">
        <f t="shared" si="0"/>
        <v>1300511.8651922657</v>
      </c>
      <c r="M9" s="85"/>
      <c r="N9" s="85"/>
    </row>
    <row r="10" spans="1:14" ht="13.5" customHeight="1" x14ac:dyDescent="0.2">
      <c r="A10" s="77">
        <f>+'(skema1-7_2012 - 12pl)'!A10</f>
        <v>1502</v>
      </c>
      <c r="B10" s="7" t="str">
        <f>+'(skema1-7_2012 - 12pl)'!B10</f>
        <v>Glostrup Hospital</v>
      </c>
      <c r="C10" s="48">
        <v>1506905.3436499997</v>
      </c>
      <c r="D10" s="5">
        <v>30675.921947036015</v>
      </c>
      <c r="E10" s="5">
        <v>129722.95979249854</v>
      </c>
      <c r="F10" s="5">
        <v>0</v>
      </c>
      <c r="G10" s="5">
        <v>0</v>
      </c>
      <c r="H10" s="5">
        <v>-129917.48388499999</v>
      </c>
      <c r="I10" s="5">
        <v>-9984.4777804304322</v>
      </c>
      <c r="J10" s="9">
        <f t="shared" si="0"/>
        <v>1807206.1870549645</v>
      </c>
      <c r="M10" s="85"/>
      <c r="N10" s="85"/>
    </row>
    <row r="11" spans="1:14" ht="13.5" customHeight="1" x14ac:dyDescent="0.2">
      <c r="A11" s="77">
        <f>+'(skema1-7_2012 - 12pl)'!A11</f>
        <v>1516</v>
      </c>
      <c r="B11" s="7" t="str">
        <f>+'(skema1-7_2012 - 12pl)'!B11</f>
        <v>Herlev Hospital</v>
      </c>
      <c r="C11" s="48">
        <v>2975757.7825700003</v>
      </c>
      <c r="D11" s="5">
        <v>55011.210112352142</v>
      </c>
      <c r="E11" s="5">
        <v>256170.10969350068</v>
      </c>
      <c r="F11" s="5">
        <v>0</v>
      </c>
      <c r="G11" s="5">
        <v>11075.878949999998</v>
      </c>
      <c r="H11" s="5">
        <v>-100383.26242193866</v>
      </c>
      <c r="I11" s="5">
        <v>25439.696344357231</v>
      </c>
      <c r="J11" s="9">
        <f t="shared" si="0"/>
        <v>3350806.7895034342</v>
      </c>
      <c r="M11" s="85"/>
      <c r="N11" s="85"/>
    </row>
    <row r="12" spans="1:14" ht="13.5" customHeight="1" x14ac:dyDescent="0.2">
      <c r="A12" s="77">
        <f>+'(skema1-7_2012 - 12pl)'!A12</f>
        <v>2000</v>
      </c>
      <c r="B12" s="7" t="str">
        <f>+'(skema1-7_2012 - 12pl)'!B12</f>
        <v>Nordsjællands Hospital</v>
      </c>
      <c r="C12" s="48">
        <v>2253107.1773399999</v>
      </c>
      <c r="D12" s="5">
        <v>33091.597535392633</v>
      </c>
      <c r="E12" s="5">
        <v>193960.24641223441</v>
      </c>
      <c r="F12" s="5">
        <v>0</v>
      </c>
      <c r="G12" s="5">
        <v>1899.8</v>
      </c>
      <c r="H12" s="5">
        <v>88368.659926137479</v>
      </c>
      <c r="I12" s="5">
        <v>-9396.6937720308888</v>
      </c>
      <c r="J12" s="9">
        <f t="shared" si="0"/>
        <v>2399287.2551335203</v>
      </c>
      <c r="M12" s="85"/>
      <c r="N12" s="85"/>
    </row>
    <row r="13" spans="1:14" ht="13.5" customHeight="1" x14ac:dyDescent="0.2">
      <c r="A13" s="77">
        <f>+'(skema1-7_2012 - 12pl)'!A13</f>
        <v>4001</v>
      </c>
      <c r="B13" s="7" t="str">
        <f>+'(skema1-7_2012 - 12pl)'!B13</f>
        <v>Bornholms Hospital</v>
      </c>
      <c r="C13" s="48">
        <v>384869.04587999999</v>
      </c>
      <c r="D13" s="5">
        <v>5395.5862603715341</v>
      </c>
      <c r="E13" s="5">
        <v>33131.710611057882</v>
      </c>
      <c r="F13" s="5">
        <v>0</v>
      </c>
      <c r="G13" s="5">
        <v>0</v>
      </c>
      <c r="H13" s="5">
        <v>31047.214</v>
      </c>
      <c r="I13" s="5">
        <v>603.33432395641307</v>
      </c>
      <c r="J13" s="9">
        <f t="shared" si="0"/>
        <v>391745.79442747298</v>
      </c>
      <c r="M13" s="85"/>
      <c r="N13" s="85"/>
    </row>
    <row r="14" spans="1:14" ht="13.5" customHeight="1" x14ac:dyDescent="0.2">
      <c r="A14" s="77">
        <f>+'(skema1-7_2012 - 12pl)'!A14</f>
        <v>3810</v>
      </c>
      <c r="B14" s="7" t="str">
        <f>+'(skema1-7_2012 - 12pl)'!B14</f>
        <v>Roskilde og Køge Sygehuse</v>
      </c>
      <c r="C14" s="48">
        <v>2516114.2820000001</v>
      </c>
      <c r="D14" s="5">
        <v>244043.41400000008</v>
      </c>
      <c r="E14" s="5">
        <v>109088.067</v>
      </c>
      <c r="F14" s="5">
        <v>0</v>
      </c>
      <c r="G14" s="5">
        <v>7959.9219999999996</v>
      </c>
      <c r="H14" s="5">
        <v>54349.836999999992</v>
      </c>
      <c r="I14" s="5">
        <v>10341.679000000002</v>
      </c>
      <c r="J14" s="9">
        <f t="shared" si="0"/>
        <v>2796594.3249999997</v>
      </c>
      <c r="M14" s="85"/>
      <c r="N14" s="85"/>
    </row>
    <row r="15" spans="1:14" ht="13.5" customHeight="1" x14ac:dyDescent="0.2">
      <c r="A15" s="77">
        <f>+'(skema1-7_2012 - 12pl)'!A15</f>
        <v>3820</v>
      </c>
      <c r="B15" s="7" t="str">
        <f>+'(skema1-7_2012 - 12pl)'!B15</f>
        <v>Holbæk Sygehus</v>
      </c>
      <c r="C15" s="48">
        <v>979274.54412999994</v>
      </c>
      <c r="D15" s="5">
        <v>109568.97700000001</v>
      </c>
      <c r="E15" s="5">
        <v>45710.667999999998</v>
      </c>
      <c r="F15" s="5">
        <v>5436.36</v>
      </c>
      <c r="G15" s="5">
        <v>9879.5460000000003</v>
      </c>
      <c r="H15" s="5">
        <v>40289.349000000002</v>
      </c>
      <c r="I15" s="5">
        <v>-4669.4880000000003</v>
      </c>
      <c r="J15" s="9">
        <f t="shared" si="0"/>
        <v>1083618.4221300001</v>
      </c>
      <c r="M15" s="85"/>
      <c r="N15" s="85"/>
    </row>
    <row r="16" spans="1:14" ht="13.5" customHeight="1" x14ac:dyDescent="0.2">
      <c r="A16" s="77">
        <f>+'(skema1-7_2012 - 12pl)'!A16</f>
        <v>3830</v>
      </c>
      <c r="B16" s="7" t="str">
        <f>+'(skema1-7_2012 - 12pl)'!B16</f>
        <v>Næstved, Slagelse og Ringsted Sygehuse</v>
      </c>
      <c r="C16" s="48">
        <v>2310467</v>
      </c>
      <c r="D16" s="5">
        <v>267441.94099999999</v>
      </c>
      <c r="E16" s="5">
        <v>107006.91899999999</v>
      </c>
      <c r="F16" s="5">
        <v>1239</v>
      </c>
      <c r="G16" s="5">
        <v>5295</v>
      </c>
      <c r="H16" s="5">
        <v>94395</v>
      </c>
      <c r="I16" s="5">
        <v>18874.781999999999</v>
      </c>
      <c r="J16" s="9">
        <f t="shared" si="0"/>
        <v>2565112.0780000002</v>
      </c>
      <c r="M16" s="85"/>
      <c r="N16" s="85"/>
    </row>
    <row r="17" spans="1:14" ht="13.5" customHeight="1" x14ac:dyDescent="0.2">
      <c r="A17" s="77">
        <f>+'(skema1-7_2012 - 12pl)'!A17</f>
        <v>3840</v>
      </c>
      <c r="B17" s="7" t="str">
        <f>+'(skema1-7_2012 - 12pl)'!B17</f>
        <v>Nykøbing F.  Sygehus</v>
      </c>
      <c r="C17" s="48">
        <v>685202.08915000001</v>
      </c>
      <c r="D17" s="5">
        <v>78582.63999999997</v>
      </c>
      <c r="E17" s="5">
        <v>31928.053</v>
      </c>
      <c r="F17" s="5">
        <v>0</v>
      </c>
      <c r="G17" s="5">
        <v>-96.910000000000082</v>
      </c>
      <c r="H17" s="5">
        <v>15056.296</v>
      </c>
      <c r="I17" s="5">
        <v>-23877.530999999999</v>
      </c>
      <c r="J17" s="9">
        <f t="shared" si="0"/>
        <v>804630.92715</v>
      </c>
      <c r="M17" s="85"/>
      <c r="N17" s="85"/>
    </row>
    <row r="18" spans="1:14" ht="13.5" customHeight="1" x14ac:dyDescent="0.2">
      <c r="A18" s="77">
        <f>+'(skema1-7_2012 - 12pl)'!A18</f>
        <v>4202</v>
      </c>
      <c r="B18" s="7" t="str">
        <f>+'(skema1-7_2012 - 12pl)'!B18</f>
        <v>Odense Universitetshospital</v>
      </c>
      <c r="C18" s="48">
        <v>6194340</v>
      </c>
      <c r="D18" s="5">
        <v>176073</v>
      </c>
      <c r="E18" s="5">
        <v>139077</v>
      </c>
      <c r="F18" s="5">
        <v>8157</v>
      </c>
      <c r="G18" s="5">
        <v>16909</v>
      </c>
      <c r="H18" s="5">
        <v>221627</v>
      </c>
      <c r="I18" s="5">
        <v>-1966</v>
      </c>
      <c r="J18" s="9">
        <f t="shared" si="0"/>
        <v>6264763</v>
      </c>
      <c r="M18" s="85"/>
      <c r="N18" s="85"/>
    </row>
    <row r="19" spans="1:14" ht="13.5" customHeight="1" x14ac:dyDescent="0.2">
      <c r="A19" s="77">
        <f>+'(skema1-7_2012 - 12pl)'!A19</f>
        <v>5000</v>
      </c>
      <c r="B19" s="7" t="str">
        <f>+'(skema1-7_2012 - 12pl)'!B19</f>
        <v>Sygehus Sønderjylland</v>
      </c>
      <c r="C19" s="48">
        <v>1785363</v>
      </c>
      <c r="D19" s="5">
        <v>49140</v>
      </c>
      <c r="E19" s="5">
        <v>38814</v>
      </c>
      <c r="F19" s="5">
        <v>2282</v>
      </c>
      <c r="G19" s="5">
        <v>6159</v>
      </c>
      <c r="H19" s="5">
        <v>93079</v>
      </c>
      <c r="I19" s="5">
        <v>2207</v>
      </c>
      <c r="J19" s="9">
        <f t="shared" si="0"/>
        <v>1769590</v>
      </c>
      <c r="M19" s="85"/>
      <c r="N19" s="85"/>
    </row>
    <row r="20" spans="1:14" ht="13.5" customHeight="1" x14ac:dyDescent="0.2">
      <c r="A20" s="77">
        <f>+'(skema1-7_2012 - 12pl)'!A20</f>
        <v>5501</v>
      </c>
      <c r="B20" s="7" t="str">
        <f>+'(skema1-7_2012 - 12pl)'!B20</f>
        <v>Sydvestjysk Sygehus</v>
      </c>
      <c r="C20" s="48">
        <v>1737713</v>
      </c>
      <c r="D20" s="5">
        <v>47653</v>
      </c>
      <c r="E20" s="5">
        <v>37641</v>
      </c>
      <c r="F20" s="5">
        <v>2648</v>
      </c>
      <c r="G20" s="5">
        <v>4570</v>
      </c>
      <c r="H20" s="5">
        <v>75419</v>
      </c>
      <c r="I20" s="5">
        <v>203</v>
      </c>
      <c r="J20" s="9">
        <f t="shared" si="0"/>
        <v>1740167</v>
      </c>
      <c r="M20" s="85"/>
      <c r="N20" s="85"/>
    </row>
    <row r="21" spans="1:14" ht="13.5" customHeight="1" x14ac:dyDescent="0.2">
      <c r="A21" s="77">
        <f>+'(skema1-7_2012 - 12pl)'!A21</f>
        <v>6007</v>
      </c>
      <c r="B21" s="7" t="str">
        <f>+'(skema1-7_2012 - 12pl)'!B21</f>
        <v>Fredericia og Kolding sygehuse</v>
      </c>
      <c r="C21" s="48">
        <v>1377570.9767702534</v>
      </c>
      <c r="D21" s="5">
        <v>38555</v>
      </c>
      <c r="E21" s="5">
        <v>30455</v>
      </c>
      <c r="F21" s="5">
        <v>15230.246663727325</v>
      </c>
      <c r="G21" s="5">
        <v>1136.8179672734134</v>
      </c>
      <c r="H21" s="5">
        <v>35718.30429041163</v>
      </c>
      <c r="I21" s="5">
        <v>-15929</v>
      </c>
      <c r="J21" s="9">
        <f t="shared" si="0"/>
        <v>1410424.607848841</v>
      </c>
      <c r="M21" s="85"/>
      <c r="N21" s="85"/>
    </row>
    <row r="22" spans="1:14" ht="13.5" customHeight="1" x14ac:dyDescent="0.2">
      <c r="A22" s="77">
        <f>+'(skema1-7_2012 - 12pl)'!A22</f>
        <v>6008</v>
      </c>
      <c r="B22" s="7" t="str">
        <f>+'(skema1-7_2012 - 12pl)'!B22</f>
        <v>Vejle-Give-Middelfart Sygehus</v>
      </c>
      <c r="C22" s="48">
        <v>1637597.8491686943</v>
      </c>
      <c r="D22" s="5">
        <v>45793</v>
      </c>
      <c r="E22" s="5">
        <v>36171</v>
      </c>
      <c r="F22" s="5">
        <v>9341.4143362726754</v>
      </c>
      <c r="G22" s="5">
        <v>4873.9706727265866</v>
      </c>
      <c r="H22" s="5">
        <v>53952.226938869244</v>
      </c>
      <c r="I22" s="5">
        <v>15486</v>
      </c>
      <c r="J22" s="9">
        <f t="shared" si="0"/>
        <v>1635908.2372208259</v>
      </c>
      <c r="M22" s="85"/>
      <c r="N22" s="85"/>
    </row>
    <row r="23" spans="1:14" ht="13.5" customHeight="1" x14ac:dyDescent="0.2">
      <c r="A23" s="77">
        <f>+'(skema1-7_2012 - 12pl)'!A23</f>
        <v>6013</v>
      </c>
      <c r="B23" s="7" t="str">
        <f>+'(skema1-7_2012 - 12pl)'!B23</f>
        <v>De Vestdanske Friklinikker, Give</v>
      </c>
      <c r="C23" s="48">
        <v>81829</v>
      </c>
      <c r="D23" s="5">
        <v>2330</v>
      </c>
      <c r="E23" s="5">
        <v>1841</v>
      </c>
      <c r="F23" s="5">
        <v>0</v>
      </c>
      <c r="G23" s="5">
        <v>0</v>
      </c>
      <c r="H23" s="5">
        <v>0</v>
      </c>
      <c r="I23" s="5">
        <v>-1</v>
      </c>
      <c r="J23" s="9">
        <f t="shared" si="0"/>
        <v>86001</v>
      </c>
      <c r="M23" s="85"/>
      <c r="N23" s="85"/>
    </row>
    <row r="24" spans="1:14" ht="13.5" customHeight="1" x14ac:dyDescent="0.2">
      <c r="A24" s="77">
        <f>+'(skema1-7_2012 - 12pl)'!A24</f>
        <v>6006</v>
      </c>
      <c r="B24" s="7" t="str">
        <f>+'(skema1-7_2012 - 12pl)'!B24</f>
        <v>Hospitalsenheden Horsens</v>
      </c>
      <c r="C24" s="48">
        <v>928738</v>
      </c>
      <c r="D24" s="5">
        <v>37612</v>
      </c>
      <c r="E24" s="5">
        <v>20219</v>
      </c>
      <c r="F24" s="5">
        <v>936</v>
      </c>
      <c r="G24" s="5">
        <v>127</v>
      </c>
      <c r="H24" s="5">
        <v>44359</v>
      </c>
      <c r="I24" s="5">
        <v>-21957</v>
      </c>
      <c r="J24" s="9">
        <f t="shared" si="0"/>
        <v>963104</v>
      </c>
      <c r="M24" s="85"/>
      <c r="N24" s="85"/>
    </row>
    <row r="25" spans="1:14" ht="13.5" customHeight="1" x14ac:dyDescent="0.2">
      <c r="A25" s="77">
        <f>+'(skema1-7_2012 - 12pl)'!A25</f>
        <v>6650</v>
      </c>
      <c r="B25" s="7" t="str">
        <f>+'(skema1-7_2012 - 12pl)'!B25</f>
        <v>Hospitalsenhed Vest</v>
      </c>
      <c r="C25" s="48">
        <v>2086160</v>
      </c>
      <c r="D25" s="5">
        <v>81672</v>
      </c>
      <c r="E25" s="5">
        <v>45464</v>
      </c>
      <c r="F25" s="5">
        <v>0</v>
      </c>
      <c r="G25" s="5">
        <v>18518</v>
      </c>
      <c r="H25" s="5">
        <v>134956</v>
      </c>
      <c r="I25" s="5">
        <v>-11690</v>
      </c>
      <c r="J25" s="9">
        <f t="shared" si="0"/>
        <v>2071512</v>
      </c>
      <c r="M25" s="85"/>
      <c r="N25" s="85"/>
    </row>
    <row r="26" spans="1:14" ht="13.5" customHeight="1" x14ac:dyDescent="0.2">
      <c r="A26" s="77">
        <f>+'(skema1-7_2012 - 12pl)'!A26</f>
        <v>6620</v>
      </c>
      <c r="B26" s="7" t="str">
        <f>+'(skema1-7_2012 - 12pl)'!B26</f>
        <v xml:space="preserve">Århus Universitetshospital </v>
      </c>
      <c r="C26" s="48">
        <v>6093595</v>
      </c>
      <c r="D26" s="5">
        <v>326914</v>
      </c>
      <c r="E26" s="5">
        <v>146880</v>
      </c>
      <c r="F26" s="5">
        <v>0</v>
      </c>
      <c r="G26" s="5">
        <v>12166</v>
      </c>
      <c r="H26" s="5">
        <v>-374957.95900000015</v>
      </c>
      <c r="I26" s="5">
        <v>49961</v>
      </c>
      <c r="J26" s="9">
        <f t="shared" si="0"/>
        <v>6880219.9589999998</v>
      </c>
      <c r="M26" s="85"/>
      <c r="N26" s="85"/>
    </row>
    <row r="27" spans="1:14" ht="13.5" customHeight="1" x14ac:dyDescent="0.2">
      <c r="A27" s="77">
        <f>+'(skema1-7_2012 - 12pl)'!A27</f>
        <v>7005</v>
      </c>
      <c r="B27" s="7" t="str">
        <f>+'(skema1-7_2012 - 12pl)'!B27</f>
        <v>Regionshospitalet Randers</v>
      </c>
      <c r="C27" s="48">
        <v>991956</v>
      </c>
      <c r="D27" s="5">
        <v>38800</v>
      </c>
      <c r="E27" s="5">
        <v>21531</v>
      </c>
      <c r="F27" s="5">
        <v>5939</v>
      </c>
      <c r="G27" s="5">
        <v>450</v>
      </c>
      <c r="H27" s="5">
        <v>45087</v>
      </c>
      <c r="I27" s="5">
        <v>-14889</v>
      </c>
      <c r="J27" s="9">
        <f t="shared" si="0"/>
        <v>1015700</v>
      </c>
      <c r="M27" s="85"/>
      <c r="N27" s="85"/>
    </row>
    <row r="28" spans="1:14" ht="13.5" customHeight="1" x14ac:dyDescent="0.2">
      <c r="A28" s="77">
        <f>+'(skema1-7_2012 - 12pl)'!A28</f>
        <v>6630</v>
      </c>
      <c r="B28" s="7" t="str">
        <f>+'(skema1-7_2012 - 12pl)'!B28</f>
        <v>Hospitalsenhed Midt</v>
      </c>
      <c r="C28" s="48">
        <v>2328009</v>
      </c>
      <c r="D28" s="5">
        <v>97094</v>
      </c>
      <c r="E28" s="5">
        <v>53999</v>
      </c>
      <c r="F28" s="5">
        <v>0</v>
      </c>
      <c r="G28" s="5">
        <v>15611</v>
      </c>
      <c r="H28" s="5">
        <v>-3994</v>
      </c>
      <c r="I28" s="5">
        <v>-6669</v>
      </c>
      <c r="J28" s="9">
        <f t="shared" si="0"/>
        <v>2474154</v>
      </c>
      <c r="M28" s="85"/>
      <c r="N28" s="85"/>
    </row>
    <row r="29" spans="1:14" ht="13.5" customHeight="1" x14ac:dyDescent="0.2">
      <c r="A29" s="77">
        <f>+'(skema1-7_2012 - 12pl)'!A29</f>
        <v>7603</v>
      </c>
      <c r="B29" s="7" t="str">
        <f>+'(skema1-7_2012 - 12pl)'!B29</f>
        <v>Sygehus Thy-Mors</v>
      </c>
      <c r="C29" s="48">
        <v>424341</v>
      </c>
      <c r="D29" s="5">
        <v>27166</v>
      </c>
      <c r="E29" s="5">
        <v>11796</v>
      </c>
      <c r="F29" s="5">
        <v>719.08699999999999</v>
      </c>
      <c r="G29" s="5">
        <v>16693</v>
      </c>
      <c r="H29" s="5">
        <v>15335</v>
      </c>
      <c r="I29" s="5">
        <v>24265.112999999998</v>
      </c>
      <c r="J29" s="9">
        <f t="shared" si="0"/>
        <v>406290.8</v>
      </c>
      <c r="M29" s="85"/>
      <c r="N29" s="85"/>
    </row>
    <row r="30" spans="1:14" ht="13.5" customHeight="1" x14ac:dyDescent="0.2">
      <c r="A30" s="77">
        <f>+'(skema1-7_2012 - 12pl)'!A30</f>
        <v>8001</v>
      </c>
      <c r="B30" s="7" t="str">
        <f>+'(skema1-7_2012 - 12pl)'!B30</f>
        <v>Aalborg Universitetshospital</v>
      </c>
      <c r="C30" s="48">
        <v>3953915</v>
      </c>
      <c r="D30" s="5">
        <v>210061</v>
      </c>
      <c r="E30" s="5">
        <v>90510</v>
      </c>
      <c r="F30" s="5">
        <v>2406.2339999999999</v>
      </c>
      <c r="G30" s="5">
        <v>68477</v>
      </c>
      <c r="H30" s="5">
        <v>190386.91</v>
      </c>
      <c r="I30" s="5">
        <v>-101387.12599999999</v>
      </c>
      <c r="J30" s="9">
        <f t="shared" si="0"/>
        <v>4094602.9819999998</v>
      </c>
      <c r="M30" s="85"/>
      <c r="N30" s="85"/>
    </row>
    <row r="31" spans="1:14" ht="13.5" customHeight="1" x14ac:dyDescent="0.2">
      <c r="A31" s="77">
        <f>+'(skema1-7_2012 - 12pl)'!A31</f>
        <v>8003</v>
      </c>
      <c r="B31" s="7" t="str">
        <f>+'(skema1-7_2012 - 12pl)'!B31</f>
        <v>Sygehus Vendsyssel</v>
      </c>
      <c r="C31" s="48">
        <v>992922</v>
      </c>
      <c r="D31" s="5">
        <v>56184</v>
      </c>
      <c r="E31" s="5">
        <v>29763</v>
      </c>
      <c r="F31" s="5">
        <v>2481.6889999999999</v>
      </c>
      <c r="G31" s="5">
        <v>5631</v>
      </c>
      <c r="H31" s="5">
        <v>47478</v>
      </c>
      <c r="I31" s="5">
        <v>71438.570000000007</v>
      </c>
      <c r="J31" s="9">
        <f t="shared" si="0"/>
        <v>951839.74100000004</v>
      </c>
      <c r="M31" s="85"/>
      <c r="N31" s="85"/>
    </row>
    <row r="32" spans="1:14" ht="13.5" customHeight="1" x14ac:dyDescent="0.2">
      <c r="A32" s="78">
        <f>+'(skema1-7_2012 - 12pl)'!A32</f>
        <v>8005</v>
      </c>
      <c r="B32" s="73" t="str">
        <f>+'(skema1-7_2012 - 12pl)'!B32</f>
        <v>Sygehus Himmerland</v>
      </c>
      <c r="C32" s="48">
        <v>236489</v>
      </c>
      <c r="D32" s="5">
        <v>17800</v>
      </c>
      <c r="E32" s="5">
        <v>11651</v>
      </c>
      <c r="F32" s="5">
        <v>0</v>
      </c>
      <c r="G32" s="5">
        <v>8692</v>
      </c>
      <c r="H32" s="5">
        <v>796</v>
      </c>
      <c r="I32" s="5">
        <v>5683.4450000000033</v>
      </c>
      <c r="J32" s="9">
        <f t="shared" si="0"/>
        <v>250768.55499999999</v>
      </c>
      <c r="M32" s="85"/>
      <c r="N32" s="85"/>
    </row>
    <row r="33" spans="1:13" ht="13.5" customHeight="1" x14ac:dyDescent="0.2">
      <c r="A33" s="30"/>
      <c r="B33" s="30" t="s">
        <v>22</v>
      </c>
      <c r="C33" s="14">
        <f t="shared" ref="C33:I33" si="1">+SUM(C5:C32)</f>
        <v>54331485.967558958</v>
      </c>
      <c r="D33" s="14">
        <f t="shared" si="1"/>
        <v>2265811.935943393</v>
      </c>
      <c r="E33" s="14">
        <f t="shared" si="1"/>
        <v>2472131.745515909</v>
      </c>
      <c r="F33" s="14">
        <f t="shared" si="1"/>
        <v>56816.030999999995</v>
      </c>
      <c r="G33" s="14">
        <f t="shared" si="1"/>
        <v>262228.50959555397</v>
      </c>
      <c r="H33" s="14">
        <f t="shared" si="1"/>
        <v>-1492640.2880224448</v>
      </c>
      <c r="I33" s="14">
        <f t="shared" si="1"/>
        <v>9498.0965196782745</v>
      </c>
      <c r="J33" s="14">
        <f>SUM(C33:E33)-SUM(F33:I33)</f>
        <v>60233527.299925469</v>
      </c>
      <c r="K33" s="35"/>
      <c r="L33" s="84"/>
      <c r="M33" s="39"/>
    </row>
    <row r="34" spans="1:13" ht="13.5" customHeight="1" x14ac:dyDescent="0.2">
      <c r="A34" s="37"/>
      <c r="B34" s="15"/>
      <c r="C34" s="16"/>
      <c r="D34" s="16"/>
      <c r="E34" s="16"/>
      <c r="F34" s="16"/>
      <c r="G34" s="16"/>
      <c r="H34" s="16"/>
      <c r="I34" s="16"/>
      <c r="J34" s="16"/>
      <c r="L34" s="84"/>
      <c r="M34" s="39"/>
    </row>
    <row r="35" spans="1:13" ht="13.5" customHeight="1" x14ac:dyDescent="0.2">
      <c r="A35" s="37"/>
      <c r="B35" s="17" t="s">
        <v>36</v>
      </c>
      <c r="C35" s="18">
        <f>SUM(C5:C13)</f>
        <v>16989889.226340003</v>
      </c>
      <c r="D35" s="18">
        <f t="shared" ref="D35:J35" si="2">SUM(D5:D13)</f>
        <v>313327.96394339285</v>
      </c>
      <c r="E35" s="18">
        <f t="shared" si="2"/>
        <v>1462586.0385159091</v>
      </c>
      <c r="F35" s="18">
        <f t="shared" si="2"/>
        <v>0</v>
      </c>
      <c r="G35" s="18">
        <f t="shared" si="2"/>
        <v>59177.162955553998</v>
      </c>
      <c r="H35" s="18">
        <f t="shared" si="2"/>
        <v>-2275972.2522517252</v>
      </c>
      <c r="I35" s="18">
        <f t="shared" si="2"/>
        <v>14072.652519678257</v>
      </c>
      <c r="J35" s="6">
        <f t="shared" si="2"/>
        <v>20968525.665575795</v>
      </c>
      <c r="L35" s="84"/>
      <c r="M35" s="39"/>
    </row>
    <row r="36" spans="1:13" ht="13.5" customHeight="1" x14ac:dyDescent="0.2">
      <c r="A36" s="37"/>
      <c r="B36" s="19" t="s">
        <v>37</v>
      </c>
      <c r="C36" s="5">
        <f>SUM(C14:C17)</f>
        <v>6491057.9152800003</v>
      </c>
      <c r="D36" s="5">
        <f t="shared" ref="D36:J36" si="3">SUM(D14:D17)</f>
        <v>699636.97200000007</v>
      </c>
      <c r="E36" s="5">
        <f t="shared" si="3"/>
        <v>293733.70699999999</v>
      </c>
      <c r="F36" s="5">
        <f t="shared" si="3"/>
        <v>6675.36</v>
      </c>
      <c r="G36" s="5">
        <f t="shared" si="3"/>
        <v>23037.558000000001</v>
      </c>
      <c r="H36" s="5">
        <f t="shared" si="3"/>
        <v>204090.48199999999</v>
      </c>
      <c r="I36" s="5">
        <f t="shared" si="3"/>
        <v>669.44200000000274</v>
      </c>
      <c r="J36" s="8">
        <f t="shared" si="3"/>
        <v>7249955.7522800006</v>
      </c>
      <c r="L36" s="84"/>
      <c r="M36" s="39"/>
    </row>
    <row r="37" spans="1:13" ht="13.5" customHeight="1" x14ac:dyDescent="0.2">
      <c r="A37" s="37"/>
      <c r="B37" s="19" t="s">
        <v>38</v>
      </c>
      <c r="C37" s="5">
        <f>SUM(C18:C23)</f>
        <v>12814413.825938947</v>
      </c>
      <c r="D37" s="5">
        <f t="shared" ref="D37:J37" si="4">SUM(D18:D23)</f>
        <v>359544</v>
      </c>
      <c r="E37" s="5">
        <f t="shared" si="4"/>
        <v>283999</v>
      </c>
      <c r="F37" s="5">
        <f t="shared" si="4"/>
        <v>37658.661</v>
      </c>
      <c r="G37" s="5">
        <f t="shared" si="4"/>
        <v>33648.788639999999</v>
      </c>
      <c r="H37" s="5">
        <f t="shared" si="4"/>
        <v>479795.53122928087</v>
      </c>
      <c r="I37" s="5">
        <f t="shared" si="4"/>
        <v>0</v>
      </c>
      <c r="J37" s="8">
        <f t="shared" si="4"/>
        <v>12906853.845069667</v>
      </c>
      <c r="L37" s="84"/>
      <c r="M37" s="39"/>
    </row>
    <row r="38" spans="1:13" ht="13.5" customHeight="1" x14ac:dyDescent="0.2">
      <c r="A38" s="37"/>
      <c r="B38" s="19" t="s">
        <v>39</v>
      </c>
      <c r="C38" s="5">
        <f>SUM(C24:C28)</f>
        <v>12428458</v>
      </c>
      <c r="D38" s="5">
        <f t="shared" ref="D38:J38" si="5">SUM(D24:D28)</f>
        <v>582092</v>
      </c>
      <c r="E38" s="5">
        <f t="shared" si="5"/>
        <v>288093</v>
      </c>
      <c r="F38" s="5">
        <f t="shared" si="5"/>
        <v>6875</v>
      </c>
      <c r="G38" s="5">
        <f t="shared" si="5"/>
        <v>46872</v>
      </c>
      <c r="H38" s="5">
        <f t="shared" si="5"/>
        <v>-154549.95900000015</v>
      </c>
      <c r="I38" s="5">
        <f t="shared" si="5"/>
        <v>-5244</v>
      </c>
      <c r="J38" s="8">
        <f t="shared" si="5"/>
        <v>13404689.958999999</v>
      </c>
      <c r="L38" s="84"/>
      <c r="M38" s="39"/>
    </row>
    <row r="39" spans="1:13" ht="13.5" customHeight="1" x14ac:dyDescent="0.2">
      <c r="A39" s="38"/>
      <c r="B39" s="20" t="s">
        <v>40</v>
      </c>
      <c r="C39" s="10">
        <f>SUM(C29:C32)</f>
        <v>5607667</v>
      </c>
      <c r="D39" s="10">
        <f t="shared" ref="D39:J39" si="6">SUM(D29:D32)</f>
        <v>311211</v>
      </c>
      <c r="E39" s="10">
        <f t="shared" si="6"/>
        <v>143720</v>
      </c>
      <c r="F39" s="10">
        <f t="shared" si="6"/>
        <v>5607.01</v>
      </c>
      <c r="G39" s="10">
        <f t="shared" si="6"/>
        <v>99493</v>
      </c>
      <c r="H39" s="10">
        <f t="shared" si="6"/>
        <v>253995.91</v>
      </c>
      <c r="I39" s="10">
        <f t="shared" si="6"/>
        <v>2.0000000185973477E-3</v>
      </c>
      <c r="J39" s="21">
        <f t="shared" si="6"/>
        <v>5703502.0779999997</v>
      </c>
      <c r="L39" s="84"/>
      <c r="M39" s="39"/>
    </row>
    <row r="40" spans="1:13" ht="13.5" customHeight="1" x14ac:dyDescent="0.2">
      <c r="A40" s="38"/>
      <c r="B40" s="13" t="s">
        <v>22</v>
      </c>
      <c r="C40" s="18">
        <f>+SUM(C35:C39)</f>
        <v>54331485.96755895</v>
      </c>
      <c r="D40" s="22">
        <f t="shared" ref="D40:I40" si="7">+SUM(D35:D39)</f>
        <v>2265811.935943393</v>
      </c>
      <c r="E40" s="22">
        <f t="shared" si="7"/>
        <v>2472131.745515909</v>
      </c>
      <c r="F40" s="22">
        <f t="shared" si="7"/>
        <v>56816.031000000003</v>
      </c>
      <c r="G40" s="22">
        <f t="shared" si="7"/>
        <v>262228.50959555397</v>
      </c>
      <c r="H40" s="22">
        <f t="shared" si="7"/>
        <v>-1492640.2880224444</v>
      </c>
      <c r="I40" s="22">
        <f t="shared" si="7"/>
        <v>9498.0965196782781</v>
      </c>
      <c r="J40" s="23">
        <f>+SUM(J35:J39)</f>
        <v>60233527.299925461</v>
      </c>
      <c r="L40" s="84"/>
      <c r="M40" s="39"/>
    </row>
    <row r="41" spans="1:13" ht="13.5" customHeight="1" x14ac:dyDescent="0.2">
      <c r="C41" s="25"/>
      <c r="L41" s="84"/>
      <c r="M41" s="39"/>
    </row>
    <row r="42" spans="1:13" ht="13.5" customHeight="1" x14ac:dyDescent="0.2">
      <c r="C42" s="24"/>
      <c r="D42" s="24"/>
      <c r="E42" s="24"/>
      <c r="F42" s="24"/>
      <c r="G42" s="24"/>
      <c r="H42" s="24"/>
      <c r="I42" s="24"/>
      <c r="J42" s="24"/>
      <c r="L42" s="84"/>
      <c r="M42" s="39"/>
    </row>
    <row r="43" spans="1:13" ht="13.5" customHeight="1" x14ac:dyDescent="0.2">
      <c r="L43" s="84"/>
      <c r="M43" s="39"/>
    </row>
    <row r="44" spans="1:13" ht="13.5" customHeight="1" x14ac:dyDescent="0.2">
      <c r="C44" s="36"/>
      <c r="D44" s="36"/>
      <c r="E44" s="36"/>
      <c r="F44" s="36"/>
      <c r="G44" s="36"/>
      <c r="H44" s="36"/>
      <c r="I44" s="36"/>
      <c r="J44" s="36"/>
      <c r="L44" s="84"/>
      <c r="M44" s="39"/>
    </row>
    <row r="45" spans="1:13" ht="13.5" customHeight="1" x14ac:dyDescent="0.2">
      <c r="L45" s="84"/>
      <c r="M45" s="39"/>
    </row>
    <row r="46" spans="1:13" ht="13.5" customHeight="1" x14ac:dyDescent="0.2">
      <c r="L46" s="84"/>
      <c r="M46" s="39"/>
    </row>
    <row r="47" spans="1:13" ht="13.5" customHeight="1" x14ac:dyDescent="0.2">
      <c r="L47" s="84"/>
      <c r="M47" s="39"/>
    </row>
    <row r="48" spans="1:13" ht="13.5" customHeight="1" x14ac:dyDescent="0.2">
      <c r="L48" s="84"/>
      <c r="M48" s="39"/>
    </row>
    <row r="49" spans="12:13" x14ac:dyDescent="0.2">
      <c r="L49" s="84"/>
      <c r="M49" s="39"/>
    </row>
  </sheetData>
  <pageMargins left="0.51181102362204722" right="0.43307086614173229" top="0.51181102362204722" bottom="0.19685039370078741" header="0.23622047244094491" footer="0.23622047244094491"/>
  <pageSetup paperSize="9" scale="79" orientation="landscape" cellComments="atEnd" r:id="rId1"/>
  <headerFooter alignWithMargins="0">
    <oddHeader>&amp;CSide &amp;P / &amp;N</oddHeader>
  </headerFooter>
  <ignoredErrors>
    <ignoredError sqref="C35:C37 D35:I37 C38:I3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zoomScaleNormal="100" workbookViewId="0">
      <selection activeCell="C14" sqref="C14:I17"/>
    </sheetView>
  </sheetViews>
  <sheetFormatPr defaultColWidth="9.140625" defaultRowHeight="12" x14ac:dyDescent="0.2"/>
  <cols>
    <col min="1" max="1" width="8.5703125" style="24" customWidth="1"/>
    <col min="2" max="2" width="39.28515625" style="24" customWidth="1"/>
    <col min="3" max="8" width="10" style="26" customWidth="1"/>
    <col min="9" max="9" width="18.85546875" style="26" bestFit="1" customWidth="1"/>
    <col min="10" max="10" width="19.28515625" style="26" customWidth="1"/>
    <col min="11" max="11" width="9.140625" style="24"/>
    <col min="12" max="12" width="8" style="24" customWidth="1"/>
    <col min="13" max="13" width="9.140625" style="24"/>
    <col min="14" max="14" width="8.5703125" style="24" customWidth="1"/>
    <col min="15" max="16384" width="9.140625" style="24"/>
  </cols>
  <sheetData>
    <row r="1" spans="1:18" ht="15.75" x14ac:dyDescent="0.25">
      <c r="A1" s="74" t="str">
        <f>'Skema1-7_2012'!A1</f>
        <v>Endelig udgave</v>
      </c>
      <c r="N1" s="39"/>
      <c r="O1" s="39"/>
      <c r="P1" s="39"/>
      <c r="Q1" s="39"/>
      <c r="R1" s="39"/>
    </row>
    <row r="2" spans="1:18" ht="13.5" customHeight="1" x14ac:dyDescent="0.2">
      <c r="A2" s="31" t="s">
        <v>150</v>
      </c>
      <c r="E2" s="27"/>
      <c r="F2" s="27"/>
      <c r="G2" s="27"/>
      <c r="H2" s="28"/>
      <c r="I2" s="32"/>
      <c r="J2" s="28"/>
      <c r="N2" s="39"/>
      <c r="O2" s="39"/>
      <c r="P2" s="39"/>
      <c r="Q2" s="39"/>
      <c r="R2" s="39"/>
    </row>
    <row r="3" spans="1:18" ht="13.5" customHeight="1" x14ac:dyDescent="0.2">
      <c r="A3" s="33" t="s">
        <v>52</v>
      </c>
      <c r="E3" s="27"/>
      <c r="F3" s="27"/>
      <c r="G3" s="27"/>
      <c r="H3" s="28"/>
      <c r="I3" s="27"/>
      <c r="J3" s="28"/>
      <c r="N3" s="39"/>
      <c r="O3" s="39"/>
      <c r="P3" s="39"/>
      <c r="Q3" s="39"/>
      <c r="R3" s="39"/>
    </row>
    <row r="4" spans="1:18" ht="54" customHeight="1" x14ac:dyDescent="0.2">
      <c r="A4" s="75" t="s">
        <v>14</v>
      </c>
      <c r="B4" s="75" t="s">
        <v>0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2" t="s">
        <v>23</v>
      </c>
      <c r="N4" s="39"/>
      <c r="O4" s="39"/>
      <c r="P4" s="39"/>
      <c r="Q4" s="39"/>
      <c r="R4" s="39"/>
    </row>
    <row r="5" spans="1:18" ht="13.5" customHeight="1" x14ac:dyDescent="0.2">
      <c r="A5" s="76">
        <f>+'(skema1-7_2012 - 12pl)'!A5</f>
        <v>1301</v>
      </c>
      <c r="B5" s="4" t="str">
        <f>+'(skema1-7_2012 - 12pl)'!B5</f>
        <v>Rigshospitalet</v>
      </c>
      <c r="C5" s="96">
        <f>IF((ROUND('Skema1-7_2012'!C5,0))=0,"-",((('Skema1-7_2013'!C5-'Skema1-7_2012'!C5)/'Skema1-7_2012'!C5))*100)</f>
        <v>0.49938578686226487</v>
      </c>
      <c r="D5" s="96">
        <f>IF((ROUND('Skema1-7_2012'!D5,0))=0,"-",((('Skema1-7_2013'!D5-'Skema1-7_2012'!D5)/'Skema1-7_2012'!D5))*100)</f>
        <v>-28.67646952502113</v>
      </c>
      <c r="E5" s="96">
        <f>IF((ROUND('Skema1-7_2012'!E5,0))=0,"-",((('Skema1-7_2013'!E5-'Skema1-7_2012'!E5)/'Skema1-7_2012'!E5))*100)</f>
        <v>34.316152398970445</v>
      </c>
      <c r="F5" s="96" t="str">
        <f>IF((ROUND('Skema1-7_2012'!F5,0))=0,"-",((('Skema1-7_2013'!F5-'Skema1-7_2012'!F5)/'Skema1-7_2012'!F5))*100)</f>
        <v>-</v>
      </c>
      <c r="G5" s="96">
        <f>IF((ROUND('Skema1-7_2012'!G5,0))=0,"-",((('Skema1-7_2013'!G5-'Skema1-7_2012'!G5)/'Skema1-7_2012'!G5))*100)</f>
        <v>11.938845604089279</v>
      </c>
      <c r="H5" s="96">
        <f>IF((ROUND('Skema1-7_2012'!H5,0))=0,"-",((('Skema1-7_2013'!H5-'Skema1-7_2012'!H5)/'Skema1-7_2012'!H5))*100)</f>
        <v>-4.1429882505446525</v>
      </c>
      <c r="I5" s="96">
        <f>IF((ROUND('Skema1-7_2012'!I5,0))=0,"-",((('Skema1-7_2013'!I5-'Skema1-7_2012'!I5)/'Skema1-7_2012'!I5))*100)</f>
        <v>-1037.0128393907726</v>
      </c>
      <c r="J5" s="96">
        <f>IF((ROUND('Skema1-7_2012'!J5,0))=0,"-",((('Skema1-7_2013'!J5-'Skema1-7_2012'!J5)/'Skema1-7_2012'!J5))*100)</f>
        <v>-0.70933570345392627</v>
      </c>
      <c r="N5" s="39"/>
      <c r="O5" s="39"/>
      <c r="P5" s="39"/>
      <c r="Q5" s="39"/>
      <c r="R5" s="39"/>
    </row>
    <row r="6" spans="1:18" ht="13.5" customHeight="1" x14ac:dyDescent="0.2">
      <c r="A6" s="77">
        <f>+'(skema1-7_2012 - 12pl)'!A6</f>
        <v>1309</v>
      </c>
      <c r="B6" s="7" t="str">
        <f>+'(skema1-7_2012 - 12pl)'!B6</f>
        <v>Bispebjerg og Frederiksberg hospitaler</v>
      </c>
      <c r="C6" s="96">
        <f>IF((ROUND('Skema1-7_2012'!C6,0))=0,"-",((('Skema1-7_2013'!C6-'Skema1-7_2012'!C6)/'Skema1-7_2012'!C6))*100)</f>
        <v>0.32815160752186934</v>
      </c>
      <c r="D6" s="96">
        <f>IF((ROUND('Skema1-7_2012'!D6,0))=0,"-",((('Skema1-7_2013'!D6-'Skema1-7_2012'!D6)/'Skema1-7_2012'!D6))*100)</f>
        <v>-18.371053745134773</v>
      </c>
      <c r="E6" s="96">
        <f>IF((ROUND('Skema1-7_2012'!E6,0))=0,"-",((('Skema1-7_2013'!E6-'Skema1-7_2012'!E6)/'Skema1-7_2012'!E6))*100)</f>
        <v>34.086691209349318</v>
      </c>
      <c r="F6" s="96" t="str">
        <f>IF((ROUND('Skema1-7_2012'!F6,0))=0,"-",((('Skema1-7_2013'!F6-'Skema1-7_2012'!F6)/'Skema1-7_2012'!F6))*100)</f>
        <v>-</v>
      </c>
      <c r="G6" s="96">
        <f>IF((ROUND('Skema1-7_2012'!G6,0))=0,"-",((('Skema1-7_2013'!G6-'Skema1-7_2012'!G6)/'Skema1-7_2012'!G6))*100)</f>
        <v>-98.442531965798167</v>
      </c>
      <c r="H6" s="96">
        <f>IF((ROUND('Skema1-7_2012'!H6,0))=0,"-",((('Skema1-7_2013'!H6-'Skema1-7_2012'!H6)/'Skema1-7_2012'!H6))*100)</f>
        <v>-46.012966596571182</v>
      </c>
      <c r="I6" s="96">
        <f>IF((ROUND('Skema1-7_2012'!I6,0))=0,"-",((('Skema1-7_2013'!I6-'Skema1-7_2012'!I6)/'Skema1-7_2012'!I6))*100)</f>
        <v>-598.59661305150428</v>
      </c>
      <c r="J6" s="96">
        <f>IF((ROUND('Skema1-7_2012'!J6,0))=0,"-",((('Skema1-7_2013'!J6-'Skema1-7_2012'!J6)/'Skema1-7_2012'!J6))*100)</f>
        <v>0.90271288621732759</v>
      </c>
      <c r="N6" s="39"/>
      <c r="O6" s="39"/>
      <c r="P6" s="39"/>
      <c r="Q6" s="39"/>
      <c r="R6" s="39"/>
    </row>
    <row r="7" spans="1:18" ht="13.5" customHeight="1" x14ac:dyDescent="0.2">
      <c r="A7" s="77">
        <f>+'(skema1-7_2012 - 12pl)'!A7</f>
        <v>1330</v>
      </c>
      <c r="B7" s="7" t="str">
        <f>+'(skema1-7_2012 - 12pl)'!B7</f>
        <v>Hvidovre Hospital</v>
      </c>
      <c r="C7" s="96">
        <f>IF((ROUND('Skema1-7_2012'!C7,0))=0,"-",((('Skema1-7_2013'!C7-'Skema1-7_2012'!C7)/'Skema1-7_2012'!C7))*100)</f>
        <v>-2.1833918371419689</v>
      </c>
      <c r="D7" s="96">
        <f>IF((ROUND('Skema1-7_2012'!D7,0))=0,"-",((('Skema1-7_2013'!D7-'Skema1-7_2012'!D7)/'Skema1-7_2012'!D7))*100)</f>
        <v>-13.794471916718448</v>
      </c>
      <c r="E7" s="96">
        <f>IF((ROUND('Skema1-7_2012'!E7,0))=0,"-",((('Skema1-7_2013'!E7-'Skema1-7_2012'!E7)/'Skema1-7_2012'!E7))*100)</f>
        <v>30.730654185453925</v>
      </c>
      <c r="F7" s="96" t="str">
        <f>IF((ROUND('Skema1-7_2012'!F7,0))=0,"-",((('Skema1-7_2013'!F7-'Skema1-7_2012'!F7)/'Skema1-7_2012'!F7))*100)</f>
        <v>-</v>
      </c>
      <c r="G7" s="96">
        <f>IF((ROUND('Skema1-7_2012'!G7,0))=0,"-",((('Skema1-7_2013'!G7-'Skema1-7_2012'!G7)/'Skema1-7_2012'!G7))*100)</f>
        <v>-85.951561928575742</v>
      </c>
      <c r="H7" s="96">
        <f>IF((ROUND('Skema1-7_2012'!H7,0))=0,"-",((('Skema1-7_2013'!H7-'Skema1-7_2012'!H7)/'Skema1-7_2012'!H7))*100)</f>
        <v>79.401389411650015</v>
      </c>
      <c r="I7" s="96">
        <f>IF((ROUND('Skema1-7_2012'!I7,0))=0,"-",((('Skema1-7_2013'!I7-'Skema1-7_2012'!I7)/'Skema1-7_2012'!I7))*100)</f>
        <v>-42.613740064400055</v>
      </c>
      <c r="J7" s="96">
        <f>IF((ROUND('Skema1-7_2012'!J7,0))=0,"-",((('Skema1-7_2013'!J7-'Skema1-7_2012'!J7)/'Skema1-7_2012'!J7))*100)</f>
        <v>5.4590064110113721</v>
      </c>
      <c r="N7" s="39"/>
      <c r="O7" s="39"/>
      <c r="P7" s="39"/>
      <c r="Q7" s="39"/>
      <c r="R7" s="39"/>
    </row>
    <row r="8" spans="1:18" ht="13.5" customHeight="1" x14ac:dyDescent="0.2">
      <c r="A8" s="77">
        <f>+'(skema1-7_2012 - 12pl)'!A8</f>
        <v>1351</v>
      </c>
      <c r="B8" s="7" t="str">
        <f>+'(skema1-7_2012 - 12pl)'!B8</f>
        <v>Amager Hospital</v>
      </c>
      <c r="C8" s="96">
        <f>IF((ROUND('Skema1-7_2012'!C8,0))=0,"-",((('Skema1-7_2013'!C8-'Skema1-7_2012'!C8)/'Skema1-7_2012'!C8))*100)</f>
        <v>-7.0758596805207938</v>
      </c>
      <c r="D8" s="96">
        <f>IF((ROUND('Skema1-7_2012'!D8,0))=0,"-",((('Skema1-7_2013'!D8-'Skema1-7_2012'!D8)/'Skema1-7_2012'!D8))*100)</f>
        <v>-3.4693991000851216</v>
      </c>
      <c r="E8" s="96">
        <f>IF((ROUND('Skema1-7_2012'!E8,0))=0,"-",((('Skema1-7_2013'!E8-'Skema1-7_2012'!E8)/'Skema1-7_2012'!E8))*100)</f>
        <v>24.191933064789797</v>
      </c>
      <c r="F8" s="96" t="str">
        <f>IF((ROUND('Skema1-7_2012'!F8,0))=0,"-",((('Skema1-7_2013'!F8-'Skema1-7_2012'!F8)/'Skema1-7_2012'!F8))*100)</f>
        <v>-</v>
      </c>
      <c r="G8" s="96" t="str">
        <f>IF((ROUND('Skema1-7_2012'!G8,0))=0,"-",((('Skema1-7_2013'!G8-'Skema1-7_2012'!G8)/'Skema1-7_2012'!G8))*100)</f>
        <v>-</v>
      </c>
      <c r="H8" s="96">
        <f>IF((ROUND('Skema1-7_2012'!H8,0))=0,"-",((('Skema1-7_2013'!H8-'Skema1-7_2012'!H8)/'Skema1-7_2012'!H8))*100)</f>
        <v>213.29236726000985</v>
      </c>
      <c r="I8" s="96">
        <f>IF((ROUND('Skema1-7_2012'!I8,0))=0,"-",((('Skema1-7_2013'!I8-'Skema1-7_2012'!I8)/'Skema1-7_2012'!I8))*100)</f>
        <v>-39.666247053977159</v>
      </c>
      <c r="J8" s="96">
        <f>IF((ROUND('Skema1-7_2012'!J8,0))=0,"-",((('Skema1-7_2013'!J8-'Skema1-7_2012'!J8)/'Skema1-7_2012'!J8))*100)</f>
        <v>-9.3844059340218919</v>
      </c>
      <c r="N8" s="39"/>
      <c r="O8" s="39"/>
      <c r="P8" s="39"/>
      <c r="Q8" s="39"/>
      <c r="R8" s="39"/>
    </row>
    <row r="9" spans="1:18" ht="13.5" customHeight="1" x14ac:dyDescent="0.2">
      <c r="A9" s="77">
        <f>+'(skema1-7_2012 - 12pl)'!A9</f>
        <v>1501</v>
      </c>
      <c r="B9" s="7" t="str">
        <f>+'(skema1-7_2012 - 12pl)'!B9</f>
        <v>Gentofte Hospital</v>
      </c>
      <c r="C9" s="96">
        <f>IF((ROUND('Skema1-7_2012'!C9,0))=0,"-",((('Skema1-7_2013'!C9-'Skema1-7_2012'!C9)/'Skema1-7_2012'!C9))*100)</f>
        <v>-4.1886297810316675</v>
      </c>
      <c r="D9" s="96">
        <f>IF((ROUND('Skema1-7_2012'!D9,0))=0,"-",((('Skema1-7_2013'!D9-'Skema1-7_2012'!D9)/'Skema1-7_2012'!D9))*100)</f>
        <v>-13.844349048148516</v>
      </c>
      <c r="E9" s="96">
        <f>IF((ROUND('Skema1-7_2012'!E9,0))=0,"-",((('Skema1-7_2013'!E9-'Skema1-7_2012'!E9)/'Skema1-7_2012'!E9))*100)</f>
        <v>28.050679147209586</v>
      </c>
      <c r="F9" s="96" t="str">
        <f>IF((ROUND('Skema1-7_2012'!F9,0))=0,"-",((('Skema1-7_2013'!F9-'Skema1-7_2012'!F9)/'Skema1-7_2012'!F9))*100)</f>
        <v>-</v>
      </c>
      <c r="G9" s="96" t="str">
        <f>IF((ROUND('Skema1-7_2012'!G9,0))=0,"-",((('Skema1-7_2013'!G9-'Skema1-7_2012'!G9)/'Skema1-7_2012'!G9))*100)</f>
        <v>-</v>
      </c>
      <c r="H9" s="96">
        <f>IF((ROUND('Skema1-7_2012'!H9,0))=0,"-",((('Skema1-7_2013'!H9-'Skema1-7_2012'!H9)/'Skema1-7_2012'!H9))*100)</f>
        <v>38.062844856175637</v>
      </c>
      <c r="I9" s="96">
        <f>IF((ROUND('Skema1-7_2012'!I9,0))=0,"-",((('Skema1-7_2013'!I9-'Skema1-7_2012'!I9)/'Skema1-7_2012'!I9))*100)</f>
        <v>8.5497920896278181</v>
      </c>
      <c r="J9" s="96">
        <f>IF((ROUND('Skema1-7_2012'!J9,0))=0,"-",((('Skema1-7_2013'!J9-'Skema1-7_2012'!J9)/'Skema1-7_2012'!J9))*100)</f>
        <v>-0.86123127955580803</v>
      </c>
      <c r="N9" s="39"/>
      <c r="O9" s="39"/>
      <c r="P9" s="39"/>
      <c r="Q9" s="39"/>
      <c r="R9" s="39"/>
    </row>
    <row r="10" spans="1:18" ht="13.5" customHeight="1" x14ac:dyDescent="0.2">
      <c r="A10" s="77">
        <f>+'(skema1-7_2012 - 12pl)'!A10</f>
        <v>1502</v>
      </c>
      <c r="B10" s="7" t="str">
        <f>+'(skema1-7_2012 - 12pl)'!B10</f>
        <v>Glostrup Hospital</v>
      </c>
      <c r="C10" s="96">
        <f>IF((ROUND('Skema1-7_2012'!C10,0))=0,"-",((('Skema1-7_2013'!C10-'Skema1-7_2012'!C10)/'Skema1-7_2012'!C10))*100)</f>
        <v>2.0371809572599817</v>
      </c>
      <c r="D10" s="96">
        <f>IF((ROUND('Skema1-7_2012'!D10,0))=0,"-",((('Skema1-7_2013'!D10-'Skema1-7_2012'!D10)/'Skema1-7_2012'!D10))*100)</f>
        <v>-20.847806103372577</v>
      </c>
      <c r="E10" s="96">
        <f>IF((ROUND('Skema1-7_2012'!E10,0))=0,"-",((('Skema1-7_2013'!E10-'Skema1-7_2012'!E10)/'Skema1-7_2012'!E10))*100)</f>
        <v>36.371396108654309</v>
      </c>
      <c r="F10" s="96" t="str">
        <f>IF((ROUND('Skema1-7_2012'!F10,0))=0,"-",((('Skema1-7_2013'!F10-'Skema1-7_2012'!F10)/'Skema1-7_2012'!F10))*100)</f>
        <v>-</v>
      </c>
      <c r="G10" s="96" t="str">
        <f>IF((ROUND('Skema1-7_2012'!G10,0))=0,"-",((('Skema1-7_2013'!G10-'Skema1-7_2012'!G10)/'Skema1-7_2012'!G10))*100)</f>
        <v>-</v>
      </c>
      <c r="H10" s="96">
        <f>IF((ROUND('Skema1-7_2012'!H10,0))=0,"-",((('Skema1-7_2013'!H10-'Skema1-7_2012'!H10)/'Skema1-7_2012'!H10))*100)</f>
        <v>-8.2068338568560986</v>
      </c>
      <c r="I10" s="96">
        <f>IF((ROUND('Skema1-7_2012'!I10,0))=0,"-",((('Skema1-7_2013'!I10-'Skema1-7_2012'!I10)/'Skema1-7_2012'!I10))*100)</f>
        <v>1417.3343957581571</v>
      </c>
      <c r="J10" s="96">
        <f>IF((ROUND('Skema1-7_2012'!J10,0))=0,"-",((('Skema1-7_2013'!J10-'Skema1-7_2012'!J10)/'Skema1-7_2012'!J10))*100)</f>
        <v>3.0985999831541866</v>
      </c>
      <c r="N10" s="39"/>
      <c r="O10" s="39"/>
      <c r="P10" s="39"/>
      <c r="Q10" s="39"/>
      <c r="R10" s="39"/>
    </row>
    <row r="11" spans="1:18" ht="13.5" customHeight="1" x14ac:dyDescent="0.2">
      <c r="A11" s="77">
        <f>+'(skema1-7_2012 - 12pl)'!A11</f>
        <v>1516</v>
      </c>
      <c r="B11" s="7" t="str">
        <f>+'(skema1-7_2012 - 12pl)'!B11</f>
        <v>Herlev Hospital</v>
      </c>
      <c r="C11" s="96">
        <f>IF((ROUND('Skema1-7_2012'!C11,0))=0,"-",((('Skema1-7_2013'!C11-'Skema1-7_2012'!C11)/'Skema1-7_2012'!C11))*100)</f>
        <v>1.8573438208391178</v>
      </c>
      <c r="D11" s="96">
        <f>IF((ROUND('Skema1-7_2012'!D11,0))=0,"-",((('Skema1-7_2013'!D11-'Skema1-7_2012'!D11)/'Skema1-7_2012'!D11))*100)</f>
        <v>-16.039413496982874</v>
      </c>
      <c r="E11" s="96">
        <f>IF((ROUND('Skema1-7_2012'!E11,0))=0,"-",((('Skema1-7_2013'!E11-'Skema1-7_2012'!E11)/'Skema1-7_2012'!E11))*100)</f>
        <v>36.131046060408998</v>
      </c>
      <c r="F11" s="96" t="str">
        <f>IF((ROUND('Skema1-7_2012'!F11,0))=0,"-",((('Skema1-7_2013'!F11-'Skema1-7_2012'!F11)/'Skema1-7_2012'!F11))*100)</f>
        <v>-</v>
      </c>
      <c r="G11" s="96">
        <f>IF((ROUND('Skema1-7_2012'!G11,0))=0,"-",((('Skema1-7_2013'!G11-'Skema1-7_2012'!G11)/'Skema1-7_2012'!G11))*100)</f>
        <v>-3.3730424547532278</v>
      </c>
      <c r="H11" s="96">
        <f>IF((ROUND('Skema1-7_2012'!H11,0))=0,"-",((('Skema1-7_2013'!H11-'Skema1-7_2012'!H11)/'Skema1-7_2012'!H11))*100)</f>
        <v>-5.625560914017977</v>
      </c>
      <c r="I11" s="96">
        <f>IF((ROUND('Skema1-7_2012'!I11,0))=0,"-",((('Skema1-7_2013'!I11-'Skema1-7_2012'!I11)/'Skema1-7_2012'!I11))*100)</f>
        <v>-38.345767624741192</v>
      </c>
      <c r="J11" s="96">
        <f>IF((ROUND('Skema1-7_2012'!J11,0))=0,"-",((('Skema1-7_2013'!J11-'Skema1-7_2012'!J11)/'Skema1-7_2012'!J11))*100)</f>
        <v>3.7774985094564903</v>
      </c>
      <c r="N11" s="39"/>
      <c r="O11" s="39"/>
      <c r="P11" s="39"/>
      <c r="Q11" s="39"/>
      <c r="R11" s="39"/>
    </row>
    <row r="12" spans="1:18" ht="13.5" customHeight="1" x14ac:dyDescent="0.2">
      <c r="A12" s="77">
        <f>+'(skema1-7_2012 - 12pl)'!A12</f>
        <v>2000</v>
      </c>
      <c r="B12" s="7" t="str">
        <f>+'(skema1-7_2012 - 12pl)'!B12</f>
        <v>Nordsjællands Hospital</v>
      </c>
      <c r="C12" s="96">
        <f>IF((ROUND('Skema1-7_2012'!C12,0))=0,"-",((('Skema1-7_2013'!C12-'Skema1-7_2012'!C12)/'Skema1-7_2012'!C12))*100)</f>
        <v>-1.9661760344751871</v>
      </c>
      <c r="D12" s="96">
        <f>IF((ROUND('Skema1-7_2012'!D12,0))=0,"-",((('Skema1-7_2013'!D12-'Skema1-7_2012'!D12)/'Skema1-7_2012'!D12))*100)</f>
        <v>-4.5904822234812164</v>
      </c>
      <c r="E12" s="96">
        <f>IF((ROUND('Skema1-7_2012'!E12,0))=0,"-",((('Skema1-7_2013'!E12-'Skema1-7_2012'!E12)/'Skema1-7_2012'!E12))*100)</f>
        <v>31.020960346292899</v>
      </c>
      <c r="F12" s="96" t="str">
        <f>IF((ROUND('Skema1-7_2012'!F12,0))=0,"-",((('Skema1-7_2013'!F12-'Skema1-7_2012'!F12)/'Skema1-7_2012'!F12))*100)</f>
        <v>-</v>
      </c>
      <c r="G12" s="96">
        <f>IF((ROUND('Skema1-7_2012'!G12,0))=0,"-",((('Skema1-7_2013'!G12-'Skema1-7_2012'!G12)/'Skema1-7_2012'!G12))*100)</f>
        <v>92.453610446711195</v>
      </c>
      <c r="H12" s="96">
        <f>IF((ROUND('Skema1-7_2012'!H12,0))=0,"-",((('Skema1-7_2013'!H12-'Skema1-7_2012'!H12)/'Skema1-7_2012'!H12))*100)</f>
        <v>-20.966492072713059</v>
      </c>
      <c r="I12" s="96">
        <f>IF((ROUND('Skema1-7_2012'!I12,0))=0,"-",((('Skema1-7_2013'!I12-'Skema1-7_2012'!I12)/'Skema1-7_2012'!I12))*100)</f>
        <v>-70.8988673814668</v>
      </c>
      <c r="J12" s="96">
        <f>IF((ROUND('Skema1-7_2012'!J12,0))=0,"-",((('Skema1-7_2013'!J12-'Skema1-7_2012'!J12)/'Skema1-7_2012'!J12))*100)</f>
        <v>-5.0855193837101464E-2</v>
      </c>
      <c r="N12" s="39"/>
      <c r="O12" s="39"/>
      <c r="P12" s="39"/>
      <c r="Q12" s="39"/>
      <c r="R12" s="39"/>
    </row>
    <row r="13" spans="1:18" ht="13.5" customHeight="1" x14ac:dyDescent="0.2">
      <c r="A13" s="77">
        <f>+'(skema1-7_2012 - 12pl)'!A13</f>
        <v>4001</v>
      </c>
      <c r="B13" s="7" t="str">
        <f>+'(skema1-7_2012 - 12pl)'!B13</f>
        <v>Bornholms Hospital</v>
      </c>
      <c r="C13" s="96">
        <f>IF((ROUND('Skema1-7_2012'!C13,0))=0,"-",((('Skema1-7_2013'!C13-'Skema1-7_2012'!C13)/'Skema1-7_2012'!C13))*100)</f>
        <v>-0.80418373838209989</v>
      </c>
      <c r="D13" s="96">
        <f>IF((ROUND('Skema1-7_2012'!D13,0))=0,"-",((('Skema1-7_2013'!D13-'Skema1-7_2012'!D13)/'Skema1-7_2012'!D13))*100)</f>
        <v>-11.241788318792118</v>
      </c>
      <c r="E13" s="96">
        <f>IF((ROUND('Skema1-7_2012'!E13,0))=0,"-",((('Skema1-7_2013'!E13-'Skema1-7_2012'!E13)/'Skema1-7_2012'!E13))*100)</f>
        <v>32.573948288522416</v>
      </c>
      <c r="F13" s="96" t="str">
        <f>IF((ROUND('Skema1-7_2012'!F13,0))=0,"-",((('Skema1-7_2013'!F13-'Skema1-7_2012'!F13)/'Skema1-7_2012'!F13))*100)</f>
        <v>-</v>
      </c>
      <c r="G13" s="96" t="str">
        <f>IF((ROUND('Skema1-7_2012'!G13,0))=0,"-",((('Skema1-7_2013'!G13-'Skema1-7_2012'!G13)/'Skema1-7_2012'!G13))*100)</f>
        <v>-</v>
      </c>
      <c r="H13" s="96">
        <f>IF((ROUND('Skema1-7_2012'!H13,0))=0,"-",((('Skema1-7_2013'!H13-'Skema1-7_2012'!H13)/'Skema1-7_2012'!H13))*100)</f>
        <v>5.1353028212449336</v>
      </c>
      <c r="I13" s="96">
        <f>IF((ROUND('Skema1-7_2012'!I13,0))=0,"-",((('Skema1-7_2013'!I13-'Skema1-7_2012'!I13)/'Skema1-7_2012'!I13))*100)</f>
        <v>-151.97485564131659</v>
      </c>
      <c r="J13" s="96">
        <f>IF((ROUND('Skema1-7_2012'!J13,0))=0,"-",((('Skema1-7_2013'!J13-'Skema1-7_2012'!J13)/'Skema1-7_2012'!J13))*100)</f>
        <v>0.27039806587595855</v>
      </c>
      <c r="N13" s="39"/>
      <c r="O13" s="39"/>
      <c r="P13" s="39"/>
      <c r="Q13" s="39"/>
      <c r="R13" s="39"/>
    </row>
    <row r="14" spans="1:18" ht="13.5" customHeight="1" x14ac:dyDescent="0.2">
      <c r="A14" s="77">
        <f>+'(skema1-7_2012 - 12pl)'!A14</f>
        <v>3810</v>
      </c>
      <c r="B14" s="7" t="str">
        <f>+'(skema1-7_2012 - 12pl)'!B14</f>
        <v>Roskilde og Køge Sygehuse</v>
      </c>
      <c r="C14" s="271" t="s">
        <v>255</v>
      </c>
      <c r="D14" s="272"/>
      <c r="E14" s="272"/>
      <c r="F14" s="272"/>
      <c r="G14" s="272"/>
      <c r="H14" s="272"/>
      <c r="I14" s="273"/>
      <c r="J14" s="87">
        <f>IF((ROUND('Skema1-7_2012'!J14,0))=0,"-",((('Skema1-7_2013'!J14-'Skema1-7_2012'!J14)/'Skema1-7_2012'!J14))*100)</f>
        <v>4.3494053609121295</v>
      </c>
      <c r="N14" s="39"/>
      <c r="O14" s="39"/>
      <c r="P14" s="39"/>
      <c r="Q14" s="39"/>
      <c r="R14" s="39"/>
    </row>
    <row r="15" spans="1:18" ht="13.5" customHeight="1" x14ac:dyDescent="0.2">
      <c r="A15" s="77">
        <f>+'(skema1-7_2012 - 12pl)'!A15</f>
        <v>3820</v>
      </c>
      <c r="B15" s="7" t="str">
        <f>+'(skema1-7_2012 - 12pl)'!B15</f>
        <v>Holbæk Sygehus</v>
      </c>
      <c r="C15" s="271"/>
      <c r="D15" s="272"/>
      <c r="E15" s="272"/>
      <c r="F15" s="272"/>
      <c r="G15" s="272"/>
      <c r="H15" s="272"/>
      <c r="I15" s="273"/>
      <c r="J15" s="87">
        <f>IF((ROUND('Skema1-7_2012'!J15,0))=0,"-",((('Skema1-7_2013'!J15-'Skema1-7_2012'!J15)/'Skema1-7_2012'!J15))*100)</f>
        <v>1.8088159646211996</v>
      </c>
      <c r="N15" s="39"/>
      <c r="O15" s="39"/>
      <c r="P15" s="39"/>
      <c r="Q15" s="39"/>
      <c r="R15" s="39"/>
    </row>
    <row r="16" spans="1:18" ht="13.5" customHeight="1" x14ac:dyDescent="0.2">
      <c r="A16" s="77">
        <f>+'(skema1-7_2012 - 12pl)'!A16</f>
        <v>3830</v>
      </c>
      <c r="B16" s="7" t="str">
        <f>+'(skema1-7_2012 - 12pl)'!B16</f>
        <v>Næstved, Slagelse og Ringsted Sygehuse</v>
      </c>
      <c r="C16" s="271"/>
      <c r="D16" s="272"/>
      <c r="E16" s="272"/>
      <c r="F16" s="272"/>
      <c r="G16" s="272"/>
      <c r="H16" s="272"/>
      <c r="I16" s="273"/>
      <c r="J16" s="87">
        <f>IF((ROUND('Skema1-7_2012'!J16,0))=0,"-",((('Skema1-7_2013'!J16-'Skema1-7_2012'!J16)/'Skema1-7_2012'!J16))*100)</f>
        <v>2.1085216088415435</v>
      </c>
      <c r="N16" s="39"/>
      <c r="O16" s="39"/>
      <c r="P16" s="39"/>
      <c r="Q16" s="39"/>
      <c r="R16" s="39"/>
    </row>
    <row r="17" spans="1:18" ht="13.5" customHeight="1" x14ac:dyDescent="0.2">
      <c r="A17" s="77">
        <f>+'(skema1-7_2012 - 12pl)'!A17</f>
        <v>3840</v>
      </c>
      <c r="B17" s="7" t="str">
        <f>+'(skema1-7_2012 - 12pl)'!B17</f>
        <v>Nykøbing F.  Sygehus</v>
      </c>
      <c r="C17" s="271"/>
      <c r="D17" s="272"/>
      <c r="E17" s="272"/>
      <c r="F17" s="272"/>
      <c r="G17" s="272"/>
      <c r="H17" s="272"/>
      <c r="I17" s="273"/>
      <c r="J17" s="87">
        <f>IF((ROUND('Skema1-7_2012'!J17,0))=0,"-",((('Skema1-7_2013'!J17-'Skema1-7_2012'!J17)/'Skema1-7_2012'!J17))*100)</f>
        <v>-2.8431208364878517</v>
      </c>
      <c r="N17" s="39"/>
      <c r="O17" s="39"/>
      <c r="P17" s="39"/>
      <c r="Q17" s="39"/>
      <c r="R17" s="39"/>
    </row>
    <row r="18" spans="1:18" ht="13.5" customHeight="1" x14ac:dyDescent="0.2">
      <c r="A18" s="77">
        <f>+'(skema1-7_2012 - 12pl)'!A18</f>
        <v>4202</v>
      </c>
      <c r="B18" s="7" t="str">
        <f>+'(skema1-7_2012 - 12pl)'!B18</f>
        <v>Odense Universitetshospital</v>
      </c>
      <c r="C18" s="96">
        <f>IF((ROUND('Skema1-7_2012'!C18,0))=0,"-",((('Skema1-7_2013'!C18-'Skema1-7_2012'!C18)/'Skema1-7_2012'!C18))*100)</f>
        <v>2.6334281862359115</v>
      </c>
      <c r="D18" s="96">
        <f>IF((ROUND('Skema1-7_2012'!D18,0))=0,"-",((('Skema1-7_2013'!D18-'Skema1-7_2012'!D18)/'Skema1-7_2012'!D18))*100)</f>
        <v>-7.9988704855278803</v>
      </c>
      <c r="E18" s="96">
        <f>IF((ROUND('Skema1-7_2012'!E18,0))=0,"-",((('Skema1-7_2013'!E18-'Skema1-7_2012'!E18)/'Skema1-7_2012'!E18))*100)</f>
        <v>7.5933734977508189</v>
      </c>
      <c r="F18" s="96">
        <f>IF((ROUND('Skema1-7_2012'!F18,0))=0,"-",((('Skema1-7_2013'!F18-'Skema1-7_2012'!F18)/'Skema1-7_2012'!F18))*100)</f>
        <v>176.5341594439619</v>
      </c>
      <c r="G18" s="96">
        <f>IF((ROUND('Skema1-7_2012'!G18,0))=0,"-",((('Skema1-7_2013'!G18-'Skema1-7_2012'!G18)/'Skema1-7_2012'!G18))*100)</f>
        <v>-0.27185930080954407</v>
      </c>
      <c r="H18" s="96">
        <f>IF((ROUND('Skema1-7_2012'!H18,0))=0,"-",((('Skema1-7_2013'!H18-'Skema1-7_2012'!H18)/'Skema1-7_2012'!H18))*100)</f>
        <v>4.3578405003744356</v>
      </c>
      <c r="I18" s="96">
        <f>IF((ROUND('Skema1-7_2012'!I18,0))=0,"-",((('Skema1-7_2013'!I18-'Skema1-7_2012'!I18)/'Skema1-7_2012'!I18))*100)</f>
        <v>-0.67335984738254473</v>
      </c>
      <c r="J18" s="96">
        <f>IF((ROUND('Skema1-7_2012'!J18,0))=0,"-",((('Skema1-7_2013'!J18-'Skema1-7_2012'!J18)/'Skema1-7_2012'!J18))*100)</f>
        <v>2.2693656309785415</v>
      </c>
      <c r="N18" s="39"/>
      <c r="O18" s="46"/>
      <c r="P18" s="44"/>
      <c r="Q18" s="39"/>
      <c r="R18" s="39"/>
    </row>
    <row r="19" spans="1:18" ht="13.5" customHeight="1" x14ac:dyDescent="0.2">
      <c r="A19" s="77">
        <f>+'(skema1-7_2012 - 12pl)'!A19</f>
        <v>5000</v>
      </c>
      <c r="B19" s="7" t="str">
        <f>+'(skema1-7_2012 - 12pl)'!B19</f>
        <v>Sygehus Sønderjylland</v>
      </c>
      <c r="C19" s="96">
        <f>IF((ROUND('Skema1-7_2012'!C19,0))=0,"-",((('Skema1-7_2013'!C19-'Skema1-7_2012'!C19)/'Skema1-7_2012'!C19))*100)</f>
        <v>-1.342099623656023</v>
      </c>
      <c r="D19" s="96">
        <f>IF((ROUND('Skema1-7_2012'!D19,0))=0,"-",((('Skema1-7_2013'!D19-'Skema1-7_2012'!D19)/'Skema1-7_2012'!D19))*100)</f>
        <v>-11.899324701331716</v>
      </c>
      <c r="E19" s="96">
        <f>IF((ROUND('Skema1-7_2012'!E19,0))=0,"-",((('Skema1-7_2013'!E19-'Skema1-7_2012'!E19)/'Skema1-7_2012'!E19))*100)</f>
        <v>3.0283059480411807</v>
      </c>
      <c r="F19" s="96">
        <f>IF((ROUND('Skema1-7_2012'!F19,0))=0,"-",((('Skema1-7_2013'!F19-'Skema1-7_2012'!F19)/'Skema1-7_2012'!F19))*100)</f>
        <v>8.719473267968251</v>
      </c>
      <c r="G19" s="96">
        <f>IF((ROUND('Skema1-7_2012'!G19,0))=0,"-",((('Skema1-7_2013'!G19-'Skema1-7_2012'!G19)/'Skema1-7_2012'!G19))*100)</f>
        <v>24.161171239603839</v>
      </c>
      <c r="H19" s="96">
        <f>IF((ROUND('Skema1-7_2012'!H19,0))=0,"-",((('Skema1-7_2013'!H19-'Skema1-7_2012'!H19)/'Skema1-7_2012'!H19))*100)</f>
        <v>3.1681771301802928</v>
      </c>
      <c r="I19" s="96">
        <f>IF((ROUND('Skema1-7_2012'!I19,0))=0,"-",((('Skema1-7_2013'!I19-'Skema1-7_2012'!I19)/'Skema1-7_2012'!I19))*100)</f>
        <v>5.6567281361904147</v>
      </c>
      <c r="J19" s="96">
        <f>IF((ROUND('Skema1-7_2012'!J19,0))=0,"-",((('Skema1-7_2013'!J19-'Skema1-7_2012'!J19)/'Skema1-7_2012'!J19))*100)</f>
        <v>-1.8928310704002003</v>
      </c>
      <c r="N19" s="39"/>
      <c r="O19" s="46"/>
      <c r="P19" s="44"/>
      <c r="Q19" s="39"/>
      <c r="R19" s="39"/>
    </row>
    <row r="20" spans="1:18" ht="13.5" customHeight="1" x14ac:dyDescent="0.2">
      <c r="A20" s="77">
        <f>+'(skema1-7_2012 - 12pl)'!A20</f>
        <v>5501</v>
      </c>
      <c r="B20" s="7" t="str">
        <f>+'(skema1-7_2012 - 12pl)'!B20</f>
        <v>Sydvestjysk Sygehus</v>
      </c>
      <c r="C20" s="96">
        <f>IF((ROUND('Skema1-7_2012'!C20,0))=0,"-",((('Skema1-7_2013'!C20-'Skema1-7_2012'!C20)/'Skema1-7_2012'!C20))*100)</f>
        <v>0.15399034869261177</v>
      </c>
      <c r="D20" s="96">
        <f>IF((ROUND('Skema1-7_2012'!D20,0))=0,"-",((('Skema1-7_2013'!D20-'Skema1-7_2012'!D20)/'Skema1-7_2012'!D20))*100)</f>
        <v>-11.027888993694493</v>
      </c>
      <c r="E20" s="96">
        <f>IF((ROUND('Skema1-7_2012'!E20,0))=0,"-",((('Skema1-7_2013'!E20-'Skema1-7_2012'!E20)/'Skema1-7_2012'!E20))*100)</f>
        <v>4.0511878437827367</v>
      </c>
      <c r="F20" s="96">
        <f>IF((ROUND('Skema1-7_2012'!F20,0))=0,"-",((('Skema1-7_2013'!F20-'Skema1-7_2012'!F20)/'Skema1-7_2012'!F20))*100)</f>
        <v>22.77573306107535</v>
      </c>
      <c r="G20" s="96">
        <f>IF((ROUND('Skema1-7_2012'!G20,0))=0,"-",((('Skema1-7_2013'!G20-'Skema1-7_2012'!G20)/'Skema1-7_2012'!G20))*100)</f>
        <v>68.168035561835794</v>
      </c>
      <c r="H20" s="96">
        <f>IF((ROUND('Skema1-7_2012'!H20,0))=0,"-",((('Skema1-7_2013'!H20-'Skema1-7_2012'!H20)/'Skema1-7_2012'!H20))*100)</f>
        <v>9.7777397776603028</v>
      </c>
      <c r="I20" s="96">
        <f>IF((ROUND('Skema1-7_2012'!I20,0))=0,"-",((('Skema1-7_2013'!I20-'Skema1-7_2012'!I20)/'Skema1-7_2012'!I20))*100)</f>
        <v>1.6229637861812745</v>
      </c>
      <c r="J20" s="96">
        <f>IF((ROUND('Skema1-7_2012'!J20,0))=0,"-",((('Skema1-7_2013'!J20-'Skema1-7_2012'!J20)/'Skema1-7_2012'!J20))*100)</f>
        <v>-0.61870625911567045</v>
      </c>
      <c r="N20" s="39"/>
      <c r="O20" s="46"/>
      <c r="P20" s="44"/>
      <c r="Q20" s="39"/>
      <c r="R20" s="39"/>
    </row>
    <row r="21" spans="1:18" ht="13.5" customHeight="1" x14ac:dyDescent="0.2">
      <c r="A21" s="77">
        <f>+'(skema1-7_2012 - 12pl)'!A21</f>
        <v>6007</v>
      </c>
      <c r="B21" s="7" t="str">
        <f>+'(skema1-7_2012 - 12pl)'!B21</f>
        <v>Fredericia og Kolding sygehuse</v>
      </c>
      <c r="C21" s="96">
        <f>IF((ROUND('Skema1-7_2012'!C21,0))=0,"-",((('Skema1-7_2013'!C21-'Skema1-7_2012'!C21)/'Skema1-7_2012'!C21))*100)</f>
        <v>-1.9785191239467328</v>
      </c>
      <c r="D21" s="96">
        <f>IF((ROUND('Skema1-7_2012'!D21,0))=0,"-",((('Skema1-7_2013'!D21-'Skema1-7_2012'!D21)/'Skema1-7_2012'!D21))*100)</f>
        <v>-13.921302078784375</v>
      </c>
      <c r="E21" s="96">
        <f>IF((ROUND('Skema1-7_2012'!E21,0))=0,"-",((('Skema1-7_2013'!E21-'Skema1-7_2012'!E21)/'Skema1-7_2012'!E21))*100)</f>
        <v>0.67210821641749874</v>
      </c>
      <c r="F21" s="96">
        <f>IF((ROUND('Skema1-7_2012'!F21,0))=0,"-",((('Skema1-7_2013'!F21-'Skema1-7_2012'!F21)/'Skema1-7_2012'!F21))*100)</f>
        <v>2.1349593634669142</v>
      </c>
      <c r="G21" s="96">
        <f>IF((ROUND('Skema1-7_2012'!G21,0))=0,"-",((('Skema1-7_2013'!G21-'Skema1-7_2012'!G21)/'Skema1-7_2012'!G21))*100)</f>
        <v>-28.952962250082287</v>
      </c>
      <c r="H21" s="96">
        <f>IF((ROUND('Skema1-7_2012'!H21,0))=0,"-",((('Skema1-7_2013'!H21-'Skema1-7_2012'!H21)/'Skema1-7_2012'!H21))*100)</f>
        <v>-14.204271719391922</v>
      </c>
      <c r="I21" s="96">
        <f>IF((ROUND('Skema1-7_2012'!I21,0))=0,"-",((('Skema1-7_2013'!I21-'Skema1-7_2012'!I21)/'Skema1-7_2012'!I21))*100)</f>
        <v>-6.2032900746134096</v>
      </c>
      <c r="J21" s="96">
        <f>IF((ROUND('Skema1-7_2012'!J21,0))=0,"-",((('Skema1-7_2013'!J21-'Skema1-7_2012'!J21)/'Skema1-7_2012'!J21))*100)</f>
        <v>-2.0033106010798813</v>
      </c>
      <c r="N21" s="39"/>
      <c r="O21" s="39"/>
      <c r="P21" s="39"/>
      <c r="Q21" s="39"/>
      <c r="R21" s="39"/>
    </row>
    <row r="22" spans="1:18" ht="13.5" customHeight="1" x14ac:dyDescent="0.2">
      <c r="A22" s="77">
        <f>+'(skema1-7_2012 - 12pl)'!A22</f>
        <v>6008</v>
      </c>
      <c r="B22" s="7" t="str">
        <f>+'(skema1-7_2012 - 12pl)'!B22</f>
        <v>Vejle-Give-Middelfart Sygehus</v>
      </c>
      <c r="C22" s="96">
        <f>IF((ROUND('Skema1-7_2012'!C22,0))=0,"-",((('Skema1-7_2013'!C22-'Skema1-7_2012'!C22)/'Skema1-7_2012'!C22))*100)</f>
        <v>-2.6503405194802543</v>
      </c>
      <c r="D22" s="96">
        <f>IF((ROUND('Skema1-7_2012'!D22,0))=0,"-",((('Skema1-7_2013'!D22-'Skema1-7_2012'!D22)/'Skema1-7_2012'!D22))*100)</f>
        <v>-11.77990368052323</v>
      </c>
      <c r="E22" s="96">
        <f>IF((ROUND('Skema1-7_2012'!E22,0))=0,"-",((('Skema1-7_2013'!E22-'Skema1-7_2012'!E22)/'Skema1-7_2012'!E22))*100)</f>
        <v>3.1716489750863102</v>
      </c>
      <c r="F22" s="96">
        <f>IF((ROUND('Skema1-7_2012'!F22,0))=0,"-",((('Skema1-7_2013'!F22-'Skema1-7_2012'!F22)/'Skema1-7_2012'!F22))*100)</f>
        <v>0.17877527010580482</v>
      </c>
      <c r="G22" s="96">
        <f>IF((ROUND('Skema1-7_2012'!G22,0))=0,"-",((('Skema1-7_2013'!G22-'Skema1-7_2012'!G22)/'Skema1-7_2012'!G22))*100)</f>
        <v>-17.211898173647018</v>
      </c>
      <c r="H22" s="96">
        <f>IF((ROUND('Skema1-7_2012'!H22,0))=0,"-",((('Skema1-7_2013'!H22-'Skema1-7_2012'!H22)/'Skema1-7_2012'!H22))*100)</f>
        <v>-16.775129203987134</v>
      </c>
      <c r="I22" s="96">
        <f>IF((ROUND('Skema1-7_2012'!I22,0))=0,"-",((('Skema1-7_2013'!I22-'Skema1-7_2012'!I22)/'Skema1-7_2012'!I22))*100)</f>
        <v>-7.1260681761589284</v>
      </c>
      <c r="J22" s="96">
        <f>IF((ROUND('Skema1-7_2012'!J22,0))=0,"-",((('Skema1-7_2013'!J22-'Skema1-7_2012'!J22)/'Skema1-7_2012'!J22))*100)</f>
        <v>-2.1840360192055743</v>
      </c>
      <c r="N22" s="39"/>
      <c r="O22" s="39"/>
      <c r="P22" s="39"/>
      <c r="Q22" s="39"/>
      <c r="R22" s="39"/>
    </row>
    <row r="23" spans="1:18" ht="13.5" customHeight="1" x14ac:dyDescent="0.2">
      <c r="A23" s="77">
        <f>+'(skema1-7_2012 - 12pl)'!A23</f>
        <v>6013</v>
      </c>
      <c r="B23" s="7" t="str">
        <f>+'(skema1-7_2012 - 12pl)'!B23</f>
        <v>De Vestdanske Friklinikker, Give</v>
      </c>
      <c r="C23" s="96">
        <f>IF((ROUND('Skema1-7_2012'!C23,0))=0,"-",((('Skema1-7_2013'!C23-'Skema1-7_2012'!C23)/'Skema1-7_2012'!C23))*100)</f>
        <v>-22.697462454389246</v>
      </c>
      <c r="D23" s="96">
        <f>IF((ROUND('Skema1-7_2012'!D23,0))=0,"-",((('Skema1-7_2013'!D23-'Skema1-7_2012'!D23)/'Skema1-7_2012'!D23))*100)</f>
        <v>-27.283848900207232</v>
      </c>
      <c r="E23" s="96">
        <f>IF((ROUND('Skema1-7_2012'!E23,0))=0,"-",((('Skema1-7_2013'!E23-'Skema1-7_2012'!E23)/'Skema1-7_2012'!E23))*100)</f>
        <v>-14.881300794965194</v>
      </c>
      <c r="F23" s="96" t="str">
        <f>IF((ROUND('Skema1-7_2012'!F23,0))=0,"-",((('Skema1-7_2013'!F23-'Skema1-7_2012'!F23)/'Skema1-7_2012'!F23))*100)</f>
        <v>-</v>
      </c>
      <c r="G23" s="96" t="str">
        <f>IF((ROUND('Skema1-7_2012'!G23,0))=0,"-",((('Skema1-7_2013'!G23-'Skema1-7_2012'!G23)/'Skema1-7_2012'!G23))*100)</f>
        <v>-</v>
      </c>
      <c r="H23" s="96" t="str">
        <f>IF((ROUND('Skema1-7_2012'!H23,0))=0,"-",((('Skema1-7_2013'!H23-'Skema1-7_2012'!H23)/'Skema1-7_2012'!H23))*100)</f>
        <v>-</v>
      </c>
      <c r="I23" s="96">
        <f>IF((ROUND('Skema1-7_2012'!I23,0))=0,"-",((('Skema1-7_2013'!I23-'Skema1-7_2012'!I23)/'Skema1-7_2012'!I23))*100)</f>
        <v>-1.3806706114398433</v>
      </c>
      <c r="J23" s="96">
        <f>IF((ROUND('Skema1-7_2012'!J23,0))=0,"-",((('Skema1-7_2013'!J23-'Skema1-7_2012'!J23)/'Skema1-7_2012'!J23))*100)</f>
        <v>-22.677403665436856</v>
      </c>
      <c r="N23" s="39"/>
      <c r="O23" s="39"/>
      <c r="P23" s="39"/>
      <c r="Q23" s="39"/>
      <c r="R23" s="39"/>
    </row>
    <row r="24" spans="1:18" ht="13.5" customHeight="1" x14ac:dyDescent="0.2">
      <c r="A24" s="77">
        <f>+'(skema1-7_2012 - 12pl)'!A24</f>
        <v>6006</v>
      </c>
      <c r="B24" s="7" t="str">
        <f>+'(skema1-7_2012 - 12pl)'!B24</f>
        <v>Hospitalsenheden Horsens</v>
      </c>
      <c r="C24" s="96">
        <f>IF((ROUND('Skema1-7_2012'!C24,0))=0,"-",((('Skema1-7_2013'!C24-'Skema1-7_2012'!C24)/'Skema1-7_2012'!C24))*100)</f>
        <v>2.9964147380293</v>
      </c>
      <c r="D24" s="96">
        <f>IF((ROUND('Skema1-7_2012'!D24,0))=0,"-",((('Skema1-7_2013'!D24-'Skema1-7_2012'!D24)/'Skema1-7_2012'!D24))*100)</f>
        <v>-7.481038188104244</v>
      </c>
      <c r="E24" s="96">
        <f>IF((ROUND('Skema1-7_2012'!E24,0))=0,"-",((('Skema1-7_2013'!E24-'Skema1-7_2012'!E24)/'Skema1-7_2012'!E24))*100)</f>
        <v>-12.513854821547129</v>
      </c>
      <c r="F24" s="96" t="str">
        <f>IF((ROUND('Skema1-7_2012'!F24,0))=0,"-",((('Skema1-7_2013'!F24-'Skema1-7_2012'!F24)/'Skema1-7_2012'!F24))*100)</f>
        <v>-</v>
      </c>
      <c r="G24" s="96">
        <f>IF((ROUND('Skema1-7_2012'!G24,0))=0,"-",((('Skema1-7_2013'!G24-'Skema1-7_2012'!G24)/'Skema1-7_2012'!G24))*100)</f>
        <v>-49.700181396196221</v>
      </c>
      <c r="H24" s="96">
        <f>IF((ROUND('Skema1-7_2012'!H24,0))=0,"-",((('Skema1-7_2013'!H24-'Skema1-7_2012'!H24)/'Skema1-7_2012'!H24))*100)</f>
        <v>6.0676663841320027</v>
      </c>
      <c r="I24" s="96">
        <f>IF((ROUND('Skema1-7_2012'!I24,0))=0,"-",((('Skema1-7_2013'!I24-'Skema1-7_2012'!I24)/'Skema1-7_2012'!I24))*100)</f>
        <v>1.5039898459951886</v>
      </c>
      <c r="J24" s="96">
        <f>IF((ROUND('Skema1-7_2012'!J24,0))=0,"-",((('Skema1-7_2013'!J24-'Skema1-7_2012'!J24)/'Skema1-7_2012'!J24))*100)</f>
        <v>1.9113562134477857</v>
      </c>
      <c r="N24" s="39"/>
      <c r="O24" s="39"/>
      <c r="P24" s="39"/>
      <c r="Q24" s="39"/>
      <c r="R24" s="39"/>
    </row>
    <row r="25" spans="1:18" ht="13.5" customHeight="1" x14ac:dyDescent="0.2">
      <c r="A25" s="77">
        <f>+'(skema1-7_2012 - 12pl)'!A25</f>
        <v>6650</v>
      </c>
      <c r="B25" s="7" t="str">
        <f>+'(skema1-7_2012 - 12pl)'!B25</f>
        <v>Hospitalsenhed Vest</v>
      </c>
      <c r="C25" s="96">
        <f>IF((ROUND('Skema1-7_2012'!C25,0))=0,"-",((('Skema1-7_2013'!C25-'Skema1-7_2012'!C25)/'Skema1-7_2012'!C25))*100)</f>
        <v>4.2690699957573104</v>
      </c>
      <c r="D25" s="96">
        <f>IF((ROUND('Skema1-7_2012'!D25,0))=0,"-",((('Skema1-7_2013'!D25-'Skema1-7_2012'!D25)/'Skema1-7_2012'!D25))*100)</f>
        <v>10.216999231266383</v>
      </c>
      <c r="E25" s="96">
        <f>IF((ROUND('Skema1-7_2012'!E25,0))=0,"-",((('Skema1-7_2013'!E25-'Skema1-7_2012'!E25)/'Skema1-7_2012'!E25))*100)</f>
        <v>-11.963141013538477</v>
      </c>
      <c r="F25" s="96" t="str">
        <f>IF((ROUND('Skema1-7_2012'!F25,0))=0,"-",((('Skema1-7_2013'!F25-'Skema1-7_2012'!F25)/'Skema1-7_2012'!F25))*100)</f>
        <v>-</v>
      </c>
      <c r="G25" s="96">
        <f>IF((ROUND('Skema1-7_2012'!G25,0))=0,"-",((('Skema1-7_2013'!G25-'Skema1-7_2012'!G25)/'Skema1-7_2012'!G25))*100)</f>
        <v>406.58328477596581</v>
      </c>
      <c r="H25" s="96">
        <f>IF((ROUND('Skema1-7_2012'!H25,0))=0,"-",((('Skema1-7_2013'!H25-'Skema1-7_2012'!H25)/'Skema1-7_2012'!H25))*100)</f>
        <v>0.55432737450814384</v>
      </c>
      <c r="I25" s="96">
        <f>IF((ROUND('Skema1-7_2012'!I25,0))=0,"-",((('Skema1-7_2013'!I25-'Skema1-7_2012'!I25)/'Skema1-7_2012'!I25))*100)</f>
        <v>-17.143886693095574</v>
      </c>
      <c r="J25" s="96">
        <f>IF((ROUND('Skema1-7_2012'!J25,0))=0,"-",((('Skema1-7_2013'!J25-'Skema1-7_2012'!J25)/'Skema1-7_2012'!J25))*100)</f>
        <v>3.434354183301457</v>
      </c>
      <c r="N25" s="39"/>
      <c r="O25" s="39"/>
      <c r="P25" s="39"/>
      <c r="Q25" s="39"/>
      <c r="R25" s="39"/>
    </row>
    <row r="26" spans="1:18" ht="13.5" customHeight="1" x14ac:dyDescent="0.2">
      <c r="A26" s="77">
        <f>+'(skema1-7_2012 - 12pl)'!A26</f>
        <v>6620</v>
      </c>
      <c r="B26" s="7" t="str">
        <f>+'(skema1-7_2012 - 12pl)'!B26</f>
        <v xml:space="preserve">Århus Universitetshospital </v>
      </c>
      <c r="C26" s="96">
        <f>IF((ROUND('Skema1-7_2012'!C26,0))=0,"-",((('Skema1-7_2013'!C26-'Skema1-7_2012'!C26)/'Skema1-7_2012'!C26))*100)</f>
        <v>1.2608202135979927</v>
      </c>
      <c r="D26" s="96">
        <f>IF((ROUND('Skema1-7_2012'!D26,0))=0,"-",((('Skema1-7_2013'!D26-'Skema1-7_2012'!D26)/'Skema1-7_2012'!D26))*100)</f>
        <v>3.7668192732203796</v>
      </c>
      <c r="E26" s="96">
        <f>IF((ROUND('Skema1-7_2012'!E26,0))=0,"-",((('Skema1-7_2013'!E26-'Skema1-7_2012'!E26)/'Skema1-7_2012'!E26))*100)</f>
        <v>-13.447776021512464</v>
      </c>
      <c r="F26" s="96" t="str">
        <f>IF((ROUND('Skema1-7_2012'!F26,0))=0,"-",((('Skema1-7_2013'!F26-'Skema1-7_2012'!F26)/'Skema1-7_2012'!F26))*100)</f>
        <v>-</v>
      </c>
      <c r="G26" s="96">
        <f>IF((ROUND('Skema1-7_2012'!G26,0))=0,"-",((('Skema1-7_2013'!G26-'Skema1-7_2012'!G26)/'Skema1-7_2012'!G26))*100)</f>
        <v>-59.584910521736013</v>
      </c>
      <c r="H26" s="96">
        <f>IF((ROUND('Skema1-7_2012'!H26,0))=0,"-",((('Skema1-7_2013'!H26-'Skema1-7_2012'!H26)/'Skema1-7_2012'!H26))*100)</f>
        <v>4.8538922167681884</v>
      </c>
      <c r="I26" s="96">
        <f>IF((ROUND('Skema1-7_2012'!I26,0))=0,"-",((('Skema1-7_2013'!I26-'Skema1-7_2012'!I26)/'Skema1-7_2012'!I26))*100)</f>
        <v>0.82921285928567312</v>
      </c>
      <c r="J26" s="96">
        <f>IF((ROUND('Skema1-7_2012'!J26,0))=0,"-",((('Skema1-7_2013'!J26-'Skema1-7_2012'!J26)/'Skema1-7_2012'!J26))*100)</f>
        <v>1.4719177156288847</v>
      </c>
      <c r="N26" s="39"/>
      <c r="O26" s="39"/>
      <c r="P26" s="39"/>
      <c r="Q26" s="39"/>
      <c r="R26" s="39"/>
    </row>
    <row r="27" spans="1:18" ht="13.5" customHeight="1" x14ac:dyDescent="0.2">
      <c r="A27" s="77">
        <f>+'(skema1-7_2012 - 12pl)'!A27</f>
        <v>7005</v>
      </c>
      <c r="B27" s="7" t="str">
        <f>+'(skema1-7_2012 - 12pl)'!B27</f>
        <v>Regionshospitalet Randers</v>
      </c>
      <c r="C27" s="96">
        <f>IF((ROUND('Skema1-7_2012'!C27,0))=0,"-",((('Skema1-7_2013'!C27-'Skema1-7_2012'!C27)/'Skema1-7_2012'!C27))*100)</f>
        <v>0.69027095041405284</v>
      </c>
      <c r="D27" s="96">
        <f>IF((ROUND('Skema1-7_2012'!D27,0))=0,"-",((('Skema1-7_2013'!D27-'Skema1-7_2012'!D27)/'Skema1-7_2012'!D27))*100)</f>
        <v>6.3990762805142429</v>
      </c>
      <c r="E27" s="96">
        <f>IF((ROUND('Skema1-7_2012'!E27,0))=0,"-",((('Skema1-7_2013'!E27-'Skema1-7_2012'!E27)/'Skema1-7_2012'!E27))*100)</f>
        <v>-15.017498556588137</v>
      </c>
      <c r="F27" s="96">
        <f>IF((ROUND('Skema1-7_2012'!F27,0))=0,"-",((('Skema1-7_2013'!F27-'Skema1-7_2012'!F27)/'Skema1-7_2012'!F27))*100)</f>
        <v>-1.5298928650540042</v>
      </c>
      <c r="G27" s="96">
        <f>IF((ROUND('Skema1-7_2012'!G27,0))=0,"-",((('Skema1-7_2013'!G27-'Skema1-7_2012'!G27)/'Skema1-7_2012'!G27))*100)</f>
        <v>-93.58132799756261</v>
      </c>
      <c r="H27" s="96">
        <f>IF((ROUND('Skema1-7_2012'!H27,0))=0,"-",((('Skema1-7_2013'!H27-'Skema1-7_2012'!H27)/'Skema1-7_2012'!H27))*100)</f>
        <v>-8.5920215413614933</v>
      </c>
      <c r="I27" s="96">
        <f>IF((ROUND('Skema1-7_2012'!I27,0))=0,"-",((('Skema1-7_2013'!I27-'Skema1-7_2012'!I27)/'Skema1-7_2012'!I27))*100)</f>
        <v>-2.5910046924325205</v>
      </c>
      <c r="J27" s="96">
        <f>IF((ROUND('Skema1-7_2012'!J27,0))=0,"-",((('Skema1-7_2013'!J27-'Skema1-7_2012'!J27)/'Skema1-7_2012'!J27))*100)</f>
        <v>1.5825968515051612</v>
      </c>
      <c r="N27" s="39"/>
      <c r="O27" s="46"/>
      <c r="P27" s="46"/>
      <c r="Q27" s="39"/>
      <c r="R27" s="39"/>
    </row>
    <row r="28" spans="1:18" ht="13.5" customHeight="1" x14ac:dyDescent="0.2">
      <c r="A28" s="77">
        <f>+'(skema1-7_2012 - 12pl)'!A28</f>
        <v>6630</v>
      </c>
      <c r="B28" s="7" t="str">
        <f>+'(skema1-7_2012 - 12pl)'!B28</f>
        <v>Hospitalsenhed Midt</v>
      </c>
      <c r="C28" s="96">
        <f>IF((ROUND('Skema1-7_2012'!C28,0))=0,"-",((('Skema1-7_2013'!C28-'Skema1-7_2012'!C28)/'Skema1-7_2012'!C28))*100)</f>
        <v>1.9635274456044782</v>
      </c>
      <c r="D28" s="96">
        <f>IF((ROUND('Skema1-7_2012'!D28,0))=0,"-",((('Skema1-7_2013'!D28-'Skema1-7_2012'!D28)/'Skema1-7_2012'!D28))*100)</f>
        <v>6.6071228543277032</v>
      </c>
      <c r="E28" s="96">
        <f>IF((ROUND('Skema1-7_2012'!E28,0))=0,"-",((('Skema1-7_2013'!E28-'Skema1-7_2012'!E28)/'Skema1-7_2012'!E28))*100)</f>
        <v>-14.899321353646549</v>
      </c>
      <c r="F28" s="96" t="str">
        <f>IF((ROUND('Skema1-7_2012'!F28,0))=0,"-",((('Skema1-7_2013'!F28-'Skema1-7_2012'!F28)/'Skema1-7_2012'!F28))*100)</f>
        <v>-</v>
      </c>
      <c r="G28" s="96">
        <f>IF((ROUND('Skema1-7_2012'!G28,0))=0,"-",((('Skema1-7_2013'!G28-'Skema1-7_2012'!G28)/'Skema1-7_2012'!G28))*100)</f>
        <v>-10.094233176546801</v>
      </c>
      <c r="H28" s="96">
        <f>IF((ROUND('Skema1-7_2012'!H28,0))=0,"-",((('Skema1-7_2013'!H28-'Skema1-7_2012'!H28)/'Skema1-7_2012'!H28))*100)</f>
        <v>-89.714169280359599</v>
      </c>
      <c r="I28" s="96">
        <f>IF((ROUND('Skema1-7_2012'!I28,0))=0,"-",((('Skema1-7_2013'!I28-'Skema1-7_2012'!I28)/'Skema1-7_2012'!I28))*100)</f>
        <v>-552.02220459952412</v>
      </c>
      <c r="J28" s="96">
        <f>IF((ROUND('Skema1-7_2012'!J28,0))=0,"-",((('Skema1-7_2013'!J28-'Skema1-7_2012'!J28)/'Skema1-7_2012'!J28))*100)</f>
        <v>0.66953999850797297</v>
      </c>
      <c r="N28" s="39"/>
      <c r="O28" s="46"/>
      <c r="P28" s="44"/>
      <c r="Q28" s="39"/>
      <c r="R28" s="39"/>
    </row>
    <row r="29" spans="1:18" ht="13.5" customHeight="1" x14ac:dyDescent="0.2">
      <c r="A29" s="77">
        <f>+'(skema1-7_2012 - 12pl)'!A29</f>
        <v>7603</v>
      </c>
      <c r="B29" s="7" t="str">
        <f>+'(skema1-7_2012 - 12pl)'!B29</f>
        <v>Sygehus Thy-Mors</v>
      </c>
      <c r="C29" s="96">
        <f>IF((ROUND('Skema1-7_2012'!C29,0))=0,"-",((('Skema1-7_2013'!C29-'Skema1-7_2012'!C29)/'Skema1-7_2012'!C29))*100)</f>
        <v>2.9151352525411345</v>
      </c>
      <c r="D29" s="96">
        <f>IF((ROUND('Skema1-7_2012'!D29,0))=0,"-",((('Skema1-7_2013'!D29-'Skema1-7_2012'!D29)/'Skema1-7_2012'!D29))*100)</f>
        <v>41.7697228809254</v>
      </c>
      <c r="E29" s="96">
        <f>IF((ROUND('Skema1-7_2012'!E29,0))=0,"-",((('Skema1-7_2013'!E29-'Skema1-7_2012'!E29)/'Skema1-7_2012'!E29))*100)</f>
        <v>-31.932790292271452</v>
      </c>
      <c r="F29" s="96">
        <f>IF((ROUND('Skema1-7_2012'!F29,0))=0,"-",((('Skema1-7_2013'!F29-'Skema1-7_2012'!F29)/'Skema1-7_2012'!F29))*100)</f>
        <v>0.15185576317653654</v>
      </c>
      <c r="G29" s="96">
        <f>IF((ROUND('Skema1-7_2012'!G29,0))=0,"-",((('Skema1-7_2013'!G29-'Skema1-7_2012'!G29)/'Skema1-7_2012'!G29))*100)</f>
        <v>645.87141613395693</v>
      </c>
      <c r="H29" s="96">
        <f>IF((ROUND('Skema1-7_2012'!H29,0))=0,"-",((('Skema1-7_2013'!H29-'Skema1-7_2012'!H29)/'Skema1-7_2012'!H29))*100)</f>
        <v>-40.568223830998846</v>
      </c>
      <c r="I29" s="96">
        <f>IF((ROUND('Skema1-7_2012'!I29,0))=0,"-",((('Skema1-7_2013'!I29-'Skema1-7_2012'!I29)/'Skema1-7_2012'!I29))*100)</f>
        <v>-9.4555508291123882</v>
      </c>
      <c r="J29" s="96">
        <f>IF((ROUND('Skema1-7_2012'!J29,0))=0,"-",((('Skema1-7_2013'!J29-'Skema1-7_2012'!J29)/'Skema1-7_2012'!J29))*100)</f>
        <v>3.3147400427745755</v>
      </c>
      <c r="N29" s="39"/>
      <c r="O29" s="39"/>
      <c r="P29" s="39"/>
      <c r="Q29" s="39"/>
      <c r="R29" s="39"/>
    </row>
    <row r="30" spans="1:18" ht="13.5" customHeight="1" x14ac:dyDescent="0.2">
      <c r="A30" s="77">
        <f>+'(skema1-7_2012 - 12pl)'!A30</f>
        <v>8001</v>
      </c>
      <c r="B30" s="7" t="str">
        <f>+'(skema1-7_2012 - 12pl)'!B30</f>
        <v>Aalborg Universitetshospital</v>
      </c>
      <c r="C30" s="96">
        <f>IF((ROUND('Skema1-7_2012'!C30,0))=0,"-",((('Skema1-7_2013'!C30-'Skema1-7_2012'!C30)/'Skema1-7_2012'!C30))*100)</f>
        <v>1.2993024432635281</v>
      </c>
      <c r="D30" s="96">
        <f>IF((ROUND('Skema1-7_2012'!D30,0))=0,"-",((('Skema1-7_2013'!D30-'Skema1-7_2012'!D30)/'Skema1-7_2012'!D30))*100)</f>
        <v>46.846979389255353</v>
      </c>
      <c r="E30" s="96">
        <f>IF((ROUND('Skema1-7_2012'!E30,0))=0,"-",((('Skema1-7_2013'!E30-'Skema1-7_2012'!E30)/'Skema1-7_2012'!E30))*100)</f>
        <v>-25.091801220864816</v>
      </c>
      <c r="F30" s="96">
        <f>IF((ROUND('Skema1-7_2012'!F30,0))=0,"-",((('Skema1-7_2013'!F30-'Skema1-7_2012'!F30)/'Skema1-7_2012'!F30))*100)</f>
        <v>88.812163364959318</v>
      </c>
      <c r="G30" s="96">
        <f>IF((ROUND('Skema1-7_2012'!G30,0))=0,"-",((('Skema1-7_2013'!G30-'Skema1-7_2012'!G30)/'Skema1-7_2012'!G30))*100)</f>
        <v>101.15768433068524</v>
      </c>
      <c r="H30" s="96">
        <f>IF((ROUND('Skema1-7_2012'!H30,0))=0,"-",((('Skema1-7_2013'!H30-'Skema1-7_2012'!H30)/'Skema1-7_2012'!H30))*100)</f>
        <v>-1.0166863659756662</v>
      </c>
      <c r="I30" s="96">
        <f>IF((ROUND('Skema1-7_2012'!I30,0))=0,"-",((('Skema1-7_2013'!I30-'Skema1-7_2012'!I30)/'Skema1-7_2012'!I30))*100)</f>
        <v>12.736696787198824</v>
      </c>
      <c r="J30" s="96">
        <f>IF((ROUND('Skema1-7_2012'!J30,0))=0,"-",((('Skema1-7_2013'!J30-'Skema1-7_2012'!J30)/'Skema1-7_2012'!J30))*100)</f>
        <v>1.6194306766855298</v>
      </c>
      <c r="N30" s="39"/>
      <c r="O30" s="39"/>
      <c r="P30" s="39"/>
      <c r="Q30" s="39"/>
      <c r="R30" s="39"/>
    </row>
    <row r="31" spans="1:18" ht="13.5" customHeight="1" x14ac:dyDescent="0.2">
      <c r="A31" s="77">
        <f>+'(skema1-7_2012 - 12pl)'!A31</f>
        <v>8003</v>
      </c>
      <c r="B31" s="7" t="str">
        <f>+'(skema1-7_2012 - 12pl)'!B31</f>
        <v>Sygehus Vendsyssel</v>
      </c>
      <c r="C31" s="96">
        <f>IF((ROUND('Skema1-7_2012'!C31,0))=0,"-",((('Skema1-7_2013'!C31-'Skema1-7_2012'!C31)/'Skema1-7_2012'!C31))*100)</f>
        <v>0.74389362850846474</v>
      </c>
      <c r="D31" s="96">
        <f>IF((ROUND('Skema1-7_2012'!D31,0))=0,"-",((('Skema1-7_2013'!D31-'Skema1-7_2012'!D31)/'Skema1-7_2012'!D31))*100)</f>
        <v>45.666454320572761</v>
      </c>
      <c r="E31" s="96">
        <f>IF((ROUND('Skema1-7_2012'!E31,0))=0,"-",((('Skema1-7_2013'!E31-'Skema1-7_2012'!E31)/'Skema1-7_2012'!E31))*100)</f>
        <v>-24.509785032591598</v>
      </c>
      <c r="F31" s="96">
        <f>IF((ROUND('Skema1-7_2012'!F31,0))=0,"-",((('Skema1-7_2013'!F31-'Skema1-7_2012'!F31)/'Skema1-7_2012'!F31))*100)</f>
        <v>15.613767842079106</v>
      </c>
      <c r="G31" s="96">
        <f>IF((ROUND('Skema1-7_2012'!G31,0))=0,"-",((('Skema1-7_2013'!G31-'Skema1-7_2012'!G31)/'Skema1-7_2012'!G31))*100)</f>
        <v>173.27587237983437</v>
      </c>
      <c r="H31" s="96">
        <f>IF((ROUND('Skema1-7_2012'!H31,0))=0,"-",((('Skema1-7_2013'!H31-'Skema1-7_2012'!H31)/'Skema1-7_2012'!H31))*100)</f>
        <v>-28.208865690563705</v>
      </c>
      <c r="I31" s="96">
        <f>IF((ROUND('Skema1-7_2012'!I31,0))=0,"-",((('Skema1-7_2013'!I31-'Skema1-7_2012'!I31)/'Skema1-7_2012'!I31))*100)</f>
        <v>2.2098077054115559</v>
      </c>
      <c r="J31" s="96">
        <f>IF((ROUND('Skema1-7_2012'!J31,0))=0,"-",((('Skema1-7_2013'!J31-'Skema1-7_2012'!J31)/'Skema1-7_2012'!J31))*100)</f>
        <v>3.0852282888583114</v>
      </c>
      <c r="N31" s="39"/>
      <c r="O31" s="39"/>
      <c r="P31" s="39"/>
      <c r="Q31" s="39"/>
      <c r="R31" s="39"/>
    </row>
    <row r="32" spans="1:18" ht="13.5" customHeight="1" x14ac:dyDescent="0.2">
      <c r="A32" s="78">
        <f>+'(skema1-7_2012 - 12pl)'!A32</f>
        <v>8005</v>
      </c>
      <c r="B32" s="73" t="str">
        <f>+'(skema1-7_2012 - 12pl)'!B32</f>
        <v>Sygehus Himmerland</v>
      </c>
      <c r="C32" s="96">
        <f>IF((ROUND('Skema1-7_2012'!C32,0))=0,"-",((('Skema1-7_2013'!C32-'Skema1-7_2012'!C32)/'Skema1-7_2012'!C32))*100)</f>
        <v>1.4096328483472078</v>
      </c>
      <c r="D32" s="96">
        <f>IF((ROUND('Skema1-7_2012'!D32,0))=0,"-",((('Skema1-7_2013'!D32-'Skema1-7_2012'!D32)/'Skema1-7_2012'!D32))*100)</f>
        <v>34.642938846549704</v>
      </c>
      <c r="E32" s="96">
        <f>IF((ROUND('Skema1-7_2012'!E32,0))=0,"-",((('Skema1-7_2013'!E32-'Skema1-7_2012'!E32)/'Skema1-7_2012'!E32))*100)</f>
        <v>-27.67097753676709</v>
      </c>
      <c r="F32" s="96" t="str">
        <f>IF((ROUND('Skema1-7_2012'!F32,0))=0,"-",((('Skema1-7_2013'!F32-'Skema1-7_2012'!F32)/'Skema1-7_2012'!F32))*100)</f>
        <v>-</v>
      </c>
      <c r="G32" s="96">
        <f>IF((ROUND('Skema1-7_2012'!G32,0))=0,"-",((('Skema1-7_2013'!G32-'Skema1-7_2012'!G32)/'Skema1-7_2012'!G32))*100)</f>
        <v>1322.5998836778351</v>
      </c>
      <c r="H32" s="96">
        <f>IF((ROUND('Skema1-7_2012'!H32,0))=0,"-",((('Skema1-7_2013'!H32-'Skema1-7_2012'!H32)/'Skema1-7_2012'!H32))*100)</f>
        <v>-92.893265780074785</v>
      </c>
      <c r="I32" s="96">
        <f>IF((ROUND('Skema1-7_2012'!I32,0))=0,"-",((('Skema1-7_2013'!I32-'Skema1-7_2012'!I32)/'Skema1-7_2012'!I32))*100)</f>
        <v>-184.08303848136299</v>
      </c>
      <c r="J32" s="96">
        <f>IF((ROUND('Skema1-7_2012'!J32,0))=0,"-",((('Skema1-7_2013'!J32-'Skema1-7_2012'!J32)/'Skema1-7_2012'!J32))*100)</f>
        <v>-2.6057878868894497</v>
      </c>
      <c r="N32" s="39"/>
      <c r="O32" s="39"/>
      <c r="P32" s="39"/>
      <c r="Q32" s="39"/>
      <c r="R32" s="39"/>
    </row>
    <row r="33" spans="1:18" ht="13.5" customHeight="1" x14ac:dyDescent="0.2">
      <c r="A33" s="13"/>
      <c r="B33" s="13" t="s">
        <v>22</v>
      </c>
      <c r="C33" s="88"/>
      <c r="D33" s="88"/>
      <c r="E33" s="88"/>
      <c r="F33" s="88"/>
      <c r="G33" s="88"/>
      <c r="H33" s="88"/>
      <c r="I33" s="88"/>
      <c r="J33" s="167"/>
      <c r="K33" s="35"/>
      <c r="L33" s="39"/>
      <c r="N33" s="39"/>
      <c r="O33" s="39"/>
      <c r="P33" s="39"/>
      <c r="Q33" s="39"/>
      <c r="R33" s="39"/>
    </row>
    <row r="34" spans="1:18" ht="13.5" customHeight="1" x14ac:dyDescent="0.2">
      <c r="A34" s="37"/>
      <c r="B34" s="15"/>
      <c r="C34" s="3"/>
      <c r="D34" s="3"/>
      <c r="E34" s="3"/>
      <c r="F34" s="3"/>
      <c r="G34" s="3"/>
      <c r="H34" s="3"/>
      <c r="I34" s="3"/>
      <c r="J34" s="3"/>
      <c r="L34" s="39"/>
      <c r="N34" s="39"/>
      <c r="O34" s="39"/>
      <c r="P34" s="39"/>
      <c r="Q34" s="39"/>
      <c r="R34" s="39"/>
    </row>
    <row r="35" spans="1:18" ht="13.5" customHeight="1" x14ac:dyDescent="0.2">
      <c r="A35" s="37"/>
      <c r="B35" s="17" t="s">
        <v>36</v>
      </c>
      <c r="C35" s="89">
        <f>IF((ROUND('Skema1-7_2012'!C35,0))=0,"-",((('Skema1-7_2013'!C35-'Skema1-7_2012'!C35)/'Skema1-7_2012'!C35))*100)</f>
        <v>-0.28354731636514818</v>
      </c>
      <c r="D35" s="168">
        <f>IF((ROUND('Skema1-7_2012'!D35,0))=0,"-",((('Skema1-7_2013'!D35-'Skema1-7_2012'!D35)/'Skema1-7_2012'!D35))*100)</f>
        <v>-20.280737627767753</v>
      </c>
      <c r="E35" s="168">
        <f>IF((ROUND('Skema1-7_2012'!E35,0))=0,"-",((('Skema1-7_2013'!E35-'Skema1-7_2012'!E35)/'Skema1-7_2012'!E35))*100)</f>
        <v>33.269694651249466</v>
      </c>
      <c r="F35" s="168" t="str">
        <f>IF((ROUND('Skema1-7_2012'!F35,0))=0,"-",((('Skema1-7_2013'!F35-'Skema1-7_2012'!F35)/'Skema1-7_2012'!F35))*100)</f>
        <v>-</v>
      </c>
      <c r="G35" s="168">
        <f>IF((ROUND('Skema1-7_2012'!G35,0))=0,"-",((('Skema1-7_2013'!G35-'Skema1-7_2012'!G35)/'Skema1-7_2012'!G35))*100)</f>
        <v>0.61430109392241983</v>
      </c>
      <c r="H35" s="168">
        <f>IF((ROUND('Skema1-7_2012'!H35,0))=0,"-",((('Skema1-7_2013'!H35-'Skema1-7_2012'!H35)/'Skema1-7_2012'!H35))*100)</f>
        <v>-0.7819063224707764</v>
      </c>
      <c r="I35" s="168">
        <f>IF((ROUND('Skema1-7_2012'!I35,0))=0,"-",((('Skema1-7_2013'!I35-'Skema1-7_2012'!I35)/'Skema1-7_2012'!I35))*100)</f>
        <v>-26.566255568718244</v>
      </c>
      <c r="J35" s="168">
        <f>IF((ROUND('Skema1-7_2012'!J35,0))=0,"-",((('Skema1-7_2013'!J35-'Skema1-7_2012'!J35)/'Skema1-7_2012'!J35))*100)</f>
        <v>1.0792847758741091</v>
      </c>
      <c r="L35" s="48"/>
      <c r="N35" s="39"/>
      <c r="O35" s="39"/>
      <c r="P35" s="39"/>
      <c r="Q35" s="39"/>
      <c r="R35" s="39"/>
    </row>
    <row r="36" spans="1:18" ht="13.5" customHeight="1" x14ac:dyDescent="0.2">
      <c r="A36" s="37"/>
      <c r="B36" s="19" t="s">
        <v>37</v>
      </c>
      <c r="C36" s="90" t="str">
        <f>IF((ROUND('Skema1-7_2012'!C36,0))=0,"-",((('Skema1-7_2013'!C36-'Skema1-7_2012'!C36)/'Skema1-7_2012'!C36))*100)</f>
        <v>-</v>
      </c>
      <c r="D36" s="90" t="str">
        <f>IF((ROUND('Skema1-7_2012'!D36,0))=0,"-",((('Skema1-7_2013'!D36-'Skema1-7_2012'!D36)/'Skema1-7_2012'!D36))*100)</f>
        <v>-</v>
      </c>
      <c r="E36" s="90" t="str">
        <f>IF((ROUND('Skema1-7_2012'!E36,0))=0,"-",((('Skema1-7_2013'!E36-'Skema1-7_2012'!E36)/'Skema1-7_2012'!E36))*100)</f>
        <v>-</v>
      </c>
      <c r="F36" s="90" t="str">
        <f>IF((ROUND('Skema1-7_2012'!F36,0))=0,"-",((('Skema1-7_2013'!F36-'Skema1-7_2012'!F36)/'Skema1-7_2012'!F36))*100)</f>
        <v>-</v>
      </c>
      <c r="G36" s="90" t="str">
        <f>IF((ROUND('Skema1-7_2012'!G36,0))=0,"-",((('Skema1-7_2013'!G36-'Skema1-7_2012'!G36)/'Skema1-7_2012'!G36))*100)</f>
        <v>-</v>
      </c>
      <c r="H36" s="90" t="str">
        <f>IF((ROUND('Skema1-7_2012'!H36,0))=0,"-",((('Skema1-7_2013'!H36-'Skema1-7_2012'!H36)/'Skema1-7_2012'!H36))*100)</f>
        <v>-</v>
      </c>
      <c r="I36" s="86" t="str">
        <f>IF((ROUND('Skema1-7_2012'!I36,0))=0,"-",((('Skema1-7_2013'!I36-'Skema1-7_2012'!I36)/'Skema1-7_2012'!I36))*100)</f>
        <v>-</v>
      </c>
      <c r="J36" s="91">
        <f>IF((ROUND('Skema1-7_2012'!J36,0))=0,"-",((('Skema1-7_2013'!J36-'Skema1-7_2012'!J36)/'Skema1-7_2012'!J36))*100)</f>
        <v>2.3323556738697406</v>
      </c>
      <c r="L36" s="48"/>
      <c r="N36" s="46"/>
      <c r="O36" s="46"/>
      <c r="P36" s="46"/>
      <c r="Q36" s="39"/>
      <c r="R36" s="39"/>
    </row>
    <row r="37" spans="1:18" ht="13.5" customHeight="1" x14ac:dyDescent="0.2">
      <c r="A37" s="37"/>
      <c r="B37" s="19" t="s">
        <v>38</v>
      </c>
      <c r="C37" s="90">
        <f>IF((ROUND('Skema1-7_2012'!C37,0))=0,"-",((('Skema1-7_2013'!C37-'Skema1-7_2012'!C37)/'Skema1-7_2012'!C37))*100)</f>
        <v>0.32024695921961033</v>
      </c>
      <c r="D37" s="90">
        <f>IF((ROUND('Skema1-7_2012'!D37,0))=0,"-",((('Skema1-7_2013'!D37-'Skema1-7_2012'!D37)/'Skema1-7_2012'!D37))*100)</f>
        <v>-10.253162791977315</v>
      </c>
      <c r="E37" s="90">
        <f>IF((ROUND('Skema1-7_2012'!E37,0))=0,"-",((('Skema1-7_2013'!E37-'Skema1-7_2012'!E37)/'Skema1-7_2012'!E37))*100)</f>
        <v>4.9578446419748055</v>
      </c>
      <c r="F37" s="90">
        <f>IF((ROUND('Skema1-7_2012'!F37,0))=0,"-",((('Skema1-7_2013'!F37-'Skema1-7_2012'!F37)/'Skema1-7_2012'!F37))*100)</f>
        <v>19.771410393805603</v>
      </c>
      <c r="G37" s="90">
        <f>IF((ROUND('Skema1-7_2012'!G37,0))=0,"-",((('Skema1-7_2013'!G37-'Skema1-7_2012'!G37)/'Skema1-7_2012'!G37))*100)</f>
        <v>4.7580569629131793</v>
      </c>
      <c r="H37" s="90">
        <f>IF((ROUND('Skema1-7_2012'!H37,0))=0,"-",((('Skema1-7_2013'!H37-'Skema1-7_2012'!H37)/'Skema1-7_2012'!H37))*100)</f>
        <v>0.42748708702120153</v>
      </c>
      <c r="I37" s="86" t="str">
        <f>IF((ROUND('Skema1-7_2012'!I37,0))=0,"-",((('Skema1-7_2013'!I37-'Skema1-7_2012'!I37)/'Skema1-7_2012'!I37))*100)</f>
        <v>-</v>
      </c>
      <c r="J37" s="91">
        <f>IF((ROUND('Skema1-7_2012'!J37,0))=0,"-",((('Skema1-7_2013'!J37-'Skema1-7_2012'!J37)/'Skema1-7_2012'!J37))*100)</f>
        <v>2.6802690033689732E-2</v>
      </c>
      <c r="L37" s="48"/>
      <c r="N37" s="46"/>
      <c r="O37" s="46"/>
      <c r="P37" s="46"/>
      <c r="Q37" s="39"/>
      <c r="R37" s="39"/>
    </row>
    <row r="38" spans="1:18" ht="13.5" customHeight="1" x14ac:dyDescent="0.2">
      <c r="A38" s="37"/>
      <c r="B38" s="19" t="s">
        <v>39</v>
      </c>
      <c r="C38" s="90">
        <f>IF((ROUND('Skema1-7_2012'!C38,0))=0,"-",((('Skema1-7_2013'!C38-'Skema1-7_2012'!C38)/'Skema1-7_2012'!C38))*100)</f>
        <v>1.9685426215021424</v>
      </c>
      <c r="D38" s="90">
        <f>IF((ROUND('Skema1-7_2012'!D38,0))=0,"-",((('Skema1-7_2013'!D38-'Skema1-7_2012'!D38)/'Skema1-7_2012'!D38))*100)</f>
        <v>4.4403295238338618</v>
      </c>
      <c r="E38" s="90">
        <f>IF((ROUND('Skema1-7_2012'!E38,0))=0,"-",((('Skema1-7_2013'!E38-'Skema1-7_2012'!E38)/'Skema1-7_2012'!E38))*100)</f>
        <v>-13.548668576936407</v>
      </c>
      <c r="F38" s="90">
        <f>IF((ROUND('Skema1-7_2012'!F38,0))=0,"-",((('Skema1-7_2013'!F38-'Skema1-7_2012'!F38)/'Skema1-7_2012'!F38))*100)</f>
        <v>13.989221510818947</v>
      </c>
      <c r="G38" s="90">
        <f>IF((ROUND('Skema1-7_2012'!G38,0))=0,"-",((('Skema1-7_2013'!G38-'Skema1-7_2012'!G38)/'Skema1-7_2012'!G38))*100)</f>
        <v>-19.71925168723681</v>
      </c>
      <c r="H38" s="90">
        <f>IF((ROUND('Skema1-7_2012'!H38,0))=0,"-",((('Skema1-7_2013'!H38-'Skema1-7_2012'!H38)/'Skema1-7_2012'!H38))*100)</f>
        <v>-9.6579869919247781</v>
      </c>
      <c r="I38" s="86" t="str">
        <f>IF((ROUND('Skema1-7_2012'!I38,0))=0,"-",((('Skema1-7_2013'!I38-'Skema1-7_2012'!I38)/'Skema1-7_2012'!I38))*100)</f>
        <v>-</v>
      </c>
      <c r="J38" s="91">
        <f>IF((ROUND('Skema1-7_2012'!J38,0))=0,"-",((('Skema1-7_2013'!J38-'Skema1-7_2012'!J38)/'Skema1-7_2012'!J38))*100)</f>
        <v>1.6603165493333356</v>
      </c>
      <c r="L38" s="48"/>
      <c r="N38" s="46"/>
      <c r="O38" s="46"/>
      <c r="P38" s="46"/>
      <c r="Q38" s="39"/>
      <c r="R38" s="39"/>
    </row>
    <row r="39" spans="1:18" ht="13.5" customHeight="1" x14ac:dyDescent="0.2">
      <c r="A39" s="38"/>
      <c r="B39" s="20" t="s">
        <v>40</v>
      </c>
      <c r="C39" s="92">
        <f>IF((ROUND('Skema1-7_2012'!C39,0))=0,"-",((('Skema1-7_2013'!C39-'Skema1-7_2012'!C39)/'Skema1-7_2012'!C39))*100)</f>
        <v>1.32542419457289</v>
      </c>
      <c r="D39" s="92">
        <f>IF((ROUND('Skema1-7_2012'!D39,0))=0,"-",((('Skema1-7_2013'!D39-'Skema1-7_2012'!D39)/'Skema1-7_2012'!D39))*100)</f>
        <v>45.425656589345678</v>
      </c>
      <c r="E39" s="92">
        <f>IF((ROUND('Skema1-7_2012'!E39,0))=0,"-",((('Skema1-7_2013'!E39-'Skema1-7_2012'!E39)/'Skema1-7_2012'!E39))*100)</f>
        <v>-25.799899765733652</v>
      </c>
      <c r="F39" s="92">
        <f>IF((ROUND('Skema1-7_2012'!F39,0))=0,"-",((('Skema1-7_2013'!F39-'Skema1-7_2012'!F39)/'Skema1-7_2012'!F39))*100)</f>
        <v>35.46980562261647</v>
      </c>
      <c r="G39" s="92">
        <f>IF((ROUND('Skema1-7_2012'!G39,0))=0,"-",((('Skema1-7_2013'!G39-'Skema1-7_2012'!G39)/'Skema1-7_2012'!G39))*100)</f>
        <v>155.43081445011865</v>
      </c>
      <c r="H39" s="92">
        <f>IF((ROUND('Skema1-7_2012'!H39,0))=0,"-",((('Skema1-7_2013'!H39-'Skema1-7_2012'!H39)/'Skema1-7_2012'!H39))*100)</f>
        <v>-14.039350642771931</v>
      </c>
      <c r="I39" s="92">
        <f>IF((ROUND('Skema1-7_2012'!I39,0))=0,"-",((('Skema1-7_2013'!I39-'Skema1-7_2012'!I39)/'Skema1-7_2012'!I39))*100)</f>
        <v>-99.82834524564089</v>
      </c>
      <c r="J39" s="93">
        <f>IF((ROUND('Skema1-7_2012'!J39,0))=0,"-",((('Skema1-7_2013'!J39-'Skema1-7_2012'!J39)/'Skema1-7_2012'!J39))*100)</f>
        <v>1.7857994416895859</v>
      </c>
      <c r="L39" s="48"/>
      <c r="N39" s="46"/>
      <c r="O39" s="46"/>
      <c r="P39" s="46"/>
      <c r="Q39" s="39"/>
      <c r="R39" s="39"/>
    </row>
    <row r="40" spans="1:18" ht="13.5" customHeight="1" x14ac:dyDescent="0.2">
      <c r="A40" s="38"/>
      <c r="B40" s="13" t="s">
        <v>22</v>
      </c>
      <c r="C40" s="94">
        <f>IF((ROUND('Skema1-7_2012'!C40,0))=0,"-",((('Skema1-7_2013'!C40-'Skema1-7_2012'!C40)/'Skema1-7_2012'!C40))*100)</f>
        <v>14.298954479382294</v>
      </c>
      <c r="D40" s="94">
        <f>IF((ROUND('Skema1-7_2012'!D40,0))=0,"-",((('Skema1-7_2013'!D40-'Skema1-7_2012'!D40)/'Skema1-7_2012'!D40))*100)</f>
        <v>44.779981115916776</v>
      </c>
      <c r="E40" s="94">
        <f>IF((ROUND('Skema1-7_2012'!E40,0))=0,"-",((('Skema1-7_2013'!E40-'Skema1-7_2012'!E40)/'Skema1-7_2012'!E40))*100)</f>
        <v>30.45669495005771</v>
      </c>
      <c r="F40" s="94">
        <f>IF((ROUND('Skema1-7_2012'!F40,0))=0,"-",((('Skema1-7_2013'!F40-'Skema1-7_2012'!F40)/'Skema1-7_2012'!F40))*100)</f>
        <v>36.536558266057675</v>
      </c>
      <c r="G40" s="94">
        <f>IF((ROUND('Skema1-7_2012'!G40,0))=0,"-",((('Skema1-7_2013'!G40-'Skema1-7_2012'!G40)/'Skema1-7_2012'!G40))*100)</f>
        <v>39.281368352938671</v>
      </c>
      <c r="H40" s="94">
        <f>IF((ROUND('Skema1-7_2012'!H40,0))=0,"-",((('Skema1-7_2013'!H40-'Skema1-7_2012'!H40)/'Skema1-7_2012'!H40))*100)</f>
        <v>-11.769351546399387</v>
      </c>
      <c r="I40" s="94">
        <f>IF((ROUND('Skema1-7_2012'!I40,0))=0,"-",((('Skema1-7_2013'!I40-'Skema1-7_2012'!I40)/'Skema1-7_2012'!I40))*100)</f>
        <v>-50.440161289554574</v>
      </c>
      <c r="J40" s="95">
        <f>IF((ROUND('Skema1-7_2012'!J40,0))=0,"-",((('Skema1-7_2013'!J40-'Skema1-7_2012'!J40)/'Skema1-7_2012'!J40))*100)</f>
        <v>1.1954993210720521</v>
      </c>
      <c r="L40" s="39"/>
      <c r="M40" s="39"/>
      <c r="N40" s="46"/>
      <c r="O40" s="46"/>
      <c r="P40" s="46"/>
      <c r="Q40" s="39"/>
      <c r="R40" s="39"/>
    </row>
    <row r="41" spans="1:18" ht="13.5" customHeight="1" x14ac:dyDescent="0.2">
      <c r="C41" s="25"/>
      <c r="N41" s="39"/>
      <c r="O41" s="39"/>
      <c r="P41" s="39"/>
      <c r="Q41" s="39"/>
      <c r="R41" s="39"/>
    </row>
    <row r="42" spans="1:18" ht="13.5" customHeight="1" x14ac:dyDescent="0.2">
      <c r="D42" s="36"/>
      <c r="E42" s="36"/>
      <c r="N42" s="39"/>
      <c r="O42" s="39"/>
      <c r="P42" s="39"/>
      <c r="Q42" s="39"/>
      <c r="R42" s="39"/>
    </row>
    <row r="43" spans="1:18" ht="13.5" customHeight="1" x14ac:dyDescent="0.2">
      <c r="N43" s="39"/>
      <c r="O43" s="39"/>
      <c r="P43" s="39"/>
      <c r="Q43" s="39"/>
      <c r="R43" s="39"/>
    </row>
    <row r="44" spans="1:18" ht="13.5" customHeight="1" x14ac:dyDescent="0.2">
      <c r="N44" s="39"/>
      <c r="O44" s="39"/>
      <c r="P44" s="39"/>
      <c r="Q44" s="39"/>
      <c r="R44" s="39"/>
    </row>
    <row r="45" spans="1:18" ht="13.5" customHeight="1" x14ac:dyDescent="0.2">
      <c r="N45" s="39"/>
      <c r="O45" s="39"/>
      <c r="P45" s="39"/>
      <c r="Q45" s="39"/>
      <c r="R45" s="39"/>
    </row>
    <row r="46" spans="1:18" ht="13.5" customHeight="1" x14ac:dyDescent="0.2">
      <c r="N46" s="39"/>
      <c r="O46" s="39"/>
      <c r="P46" s="39"/>
      <c r="Q46" s="39"/>
      <c r="R46" s="39"/>
    </row>
    <row r="47" spans="1:18" ht="13.5" customHeight="1" x14ac:dyDescent="0.2">
      <c r="N47" s="39"/>
      <c r="O47" s="39"/>
      <c r="P47" s="39"/>
      <c r="Q47" s="39"/>
      <c r="R47" s="39"/>
    </row>
    <row r="48" spans="1:18" ht="13.5" customHeight="1" x14ac:dyDescent="0.2">
      <c r="N48" s="39"/>
      <c r="O48" s="39"/>
      <c r="P48" s="39"/>
      <c r="Q48" s="39"/>
      <c r="R48" s="39"/>
    </row>
    <row r="49" spans="14:18" x14ac:dyDescent="0.2">
      <c r="N49" s="39"/>
      <c r="O49" s="39"/>
      <c r="P49" s="39"/>
      <c r="Q49" s="39"/>
      <c r="R49" s="39"/>
    </row>
  </sheetData>
  <mergeCells count="1">
    <mergeCell ref="C14:I17"/>
  </mergeCells>
  <pageMargins left="0.51181102362204722" right="0.43307086614173229" top="0.51181102362204722" bottom="0.19685039370078741" header="0.23622047244094491" footer="0.23622047244094491"/>
  <pageSetup paperSize="9" scale="64" orientation="landscape" r:id="rId1"/>
  <headerFooter alignWithMargins="0">
    <oddHeader>&amp;CSide &amp;P /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zoomScaleNormal="100" workbookViewId="0">
      <selection activeCell="D18" sqref="D18"/>
    </sheetView>
  </sheetViews>
  <sheetFormatPr defaultColWidth="9.140625" defaultRowHeight="12" x14ac:dyDescent="0.2"/>
  <cols>
    <col min="1" max="1" width="8.5703125" style="38" customWidth="1"/>
    <col min="2" max="2" width="39.28515625" style="24" customWidth="1"/>
    <col min="3" max="3" width="20.140625" style="26" customWidth="1"/>
    <col min="4" max="7" width="14.28515625" style="24" customWidth="1"/>
    <col min="8" max="16384" width="9.140625" style="24"/>
  </cols>
  <sheetData>
    <row r="1" spans="1:14" ht="15.75" x14ac:dyDescent="0.25">
      <c r="A1" s="74" t="str">
        <f>'Skema1-7_2012'!A1</f>
        <v>Endelig udgave</v>
      </c>
    </row>
    <row r="2" spans="1:14" ht="13.5" customHeight="1" x14ac:dyDescent="0.2">
      <c r="A2" s="97" t="s">
        <v>151</v>
      </c>
      <c r="B2" s="39"/>
      <c r="C2" s="28"/>
      <c r="D2" s="38"/>
    </row>
    <row r="3" spans="1:14" ht="13.5" customHeight="1" x14ac:dyDescent="0.2">
      <c r="A3" s="98" t="s">
        <v>46</v>
      </c>
      <c r="B3" s="39"/>
      <c r="C3" s="28"/>
    </row>
    <row r="4" spans="1:14" ht="54" customHeight="1" x14ac:dyDescent="0.2">
      <c r="A4" s="75" t="s">
        <v>14</v>
      </c>
      <c r="B4" s="75" t="s">
        <v>0</v>
      </c>
      <c r="C4" s="12" t="s">
        <v>23</v>
      </c>
      <c r="D4" s="12" t="s">
        <v>24</v>
      </c>
      <c r="E4" s="12" t="s">
        <v>31</v>
      </c>
      <c r="F4" s="12" t="s">
        <v>29</v>
      </c>
      <c r="G4" s="12" t="s">
        <v>30</v>
      </c>
    </row>
    <row r="5" spans="1:14" ht="13.5" customHeight="1" x14ac:dyDescent="0.2">
      <c r="A5" s="76">
        <f>+'(skema1-7_2012 - 12pl)'!A5</f>
        <v>1301</v>
      </c>
      <c r="B5" s="4" t="str">
        <f>+'(skema1-7_2012 - 12pl)'!B5</f>
        <v>Rigshospitalet</v>
      </c>
      <c r="C5" s="104">
        <f>'Skema1-7_2012'!J5</f>
        <v>6629188.3129233709</v>
      </c>
      <c r="D5" s="87">
        <v>237761.704</v>
      </c>
      <c r="E5" s="87">
        <f>C5-D5</f>
        <v>6391426.6089233709</v>
      </c>
      <c r="F5" s="87">
        <v>924923.80006472662</v>
      </c>
      <c r="G5" s="99">
        <f t="shared" ref="G5" si="0">E5-F5</f>
        <v>5466502.8088586442</v>
      </c>
      <c r="I5" s="3"/>
      <c r="J5" s="3"/>
      <c r="K5" s="39"/>
      <c r="L5" s="3"/>
      <c r="M5" s="3"/>
      <c r="N5" s="35"/>
    </row>
    <row r="6" spans="1:14" ht="13.5" customHeight="1" x14ac:dyDescent="0.2">
      <c r="A6" s="77">
        <f>+'(skema1-7_2012 - 12pl)'!A6</f>
        <v>1309</v>
      </c>
      <c r="B6" s="7" t="str">
        <f>+'(skema1-7_2012 - 12pl)'!B6</f>
        <v>Bispebjerg og Frederiksberg hospitaler</v>
      </c>
      <c r="C6" s="104">
        <f>'Skema1-7_2012'!J6</f>
        <v>2475765.9616608904</v>
      </c>
      <c r="D6" s="87">
        <v>60094.476780000005</v>
      </c>
      <c r="E6" s="87">
        <f t="shared" ref="E6:E32" si="1">C6-D6</f>
        <v>2415671.4848808902</v>
      </c>
      <c r="F6" s="87">
        <v>129324.7070905296</v>
      </c>
      <c r="G6" s="99">
        <f t="shared" ref="G6:G32" si="2">E6-F6</f>
        <v>2286346.7777903606</v>
      </c>
      <c r="I6" s="3"/>
      <c r="J6" s="3"/>
      <c r="K6" s="39"/>
      <c r="L6" s="3"/>
      <c r="M6" s="3"/>
    </row>
    <row r="7" spans="1:14" ht="13.5" customHeight="1" x14ac:dyDescent="0.2">
      <c r="A7" s="77">
        <f>+'(skema1-7_2012 - 12pl)'!A7</f>
        <v>1330</v>
      </c>
      <c r="B7" s="7" t="str">
        <f>+'(skema1-7_2012 - 12pl)'!B7</f>
        <v>Hvidovre Hospital</v>
      </c>
      <c r="C7" s="104">
        <f>'Skema1-7_2012'!J7</f>
        <v>2179496.4604692315</v>
      </c>
      <c r="D7" s="87">
        <v>75654.860119559293</v>
      </c>
      <c r="E7" s="87">
        <f t="shared" si="1"/>
        <v>2103841.6003496721</v>
      </c>
      <c r="F7" s="87">
        <v>131921.11140975612</v>
      </c>
      <c r="G7" s="99">
        <f t="shared" si="2"/>
        <v>1971920.488939916</v>
      </c>
      <c r="I7" s="3"/>
      <c r="J7" s="3"/>
      <c r="K7" s="39"/>
      <c r="L7" s="3"/>
      <c r="M7" s="100"/>
    </row>
    <row r="8" spans="1:14" ht="13.5" customHeight="1" x14ac:dyDescent="0.2">
      <c r="A8" s="77">
        <f>+'(skema1-7_2012 - 12pl)'!A8</f>
        <v>1351</v>
      </c>
      <c r="B8" s="7" t="str">
        <f>+'(skema1-7_2012 - 12pl)'!B8</f>
        <v>Amager Hospital</v>
      </c>
      <c r="C8" s="104">
        <f>'Skema1-7_2012'!J8</f>
        <v>375445.67510357749</v>
      </c>
      <c r="D8" s="87">
        <v>0</v>
      </c>
      <c r="E8" s="87">
        <f t="shared" si="1"/>
        <v>375445.67510357749</v>
      </c>
      <c r="F8" s="87">
        <v>1090.9147581666673</v>
      </c>
      <c r="G8" s="99">
        <f t="shared" si="2"/>
        <v>374354.76034541085</v>
      </c>
      <c r="I8" s="3"/>
      <c r="J8" s="3"/>
      <c r="K8" s="39"/>
      <c r="L8" s="3"/>
      <c r="M8" s="3"/>
    </row>
    <row r="9" spans="1:14" ht="13.5" customHeight="1" x14ac:dyDescent="0.2">
      <c r="A9" s="77">
        <f>+'(skema1-7_2012 - 12pl)'!A9</f>
        <v>1501</v>
      </c>
      <c r="B9" s="7" t="str">
        <f>+'(skema1-7_2012 - 12pl)'!B9</f>
        <v>Gentofte Hospital</v>
      </c>
      <c r="C9" s="104">
        <f>'Skema1-7_2012'!J9</f>
        <v>1311809.5796201641</v>
      </c>
      <c r="D9" s="87">
        <v>19847.827744680002</v>
      </c>
      <c r="E9" s="87">
        <f t="shared" si="1"/>
        <v>1291961.7518754841</v>
      </c>
      <c r="F9" s="87">
        <v>79769.689288469977</v>
      </c>
      <c r="G9" s="99">
        <f t="shared" si="2"/>
        <v>1212192.0625870142</v>
      </c>
      <c r="I9" s="3"/>
      <c r="J9" s="3"/>
      <c r="K9" s="39"/>
      <c r="L9" s="3"/>
      <c r="M9" s="3"/>
    </row>
    <row r="10" spans="1:14" ht="13.5" customHeight="1" x14ac:dyDescent="0.2">
      <c r="A10" s="77">
        <f>+'(skema1-7_2012 - 12pl)'!A10</f>
        <v>1502</v>
      </c>
      <c r="B10" s="7" t="str">
        <f>+'(skema1-7_2012 - 12pl)'!B10</f>
        <v>Glostrup Hospital</v>
      </c>
      <c r="C10" s="104">
        <f>'Skema1-7_2012'!J10</f>
        <v>1752891.1036136798</v>
      </c>
      <c r="D10" s="87">
        <v>45384.183602074074</v>
      </c>
      <c r="E10" s="87">
        <f t="shared" si="1"/>
        <v>1707506.9200116056</v>
      </c>
      <c r="F10" s="87">
        <v>255302.12750696132</v>
      </c>
      <c r="G10" s="99">
        <f t="shared" si="2"/>
        <v>1452204.7925046443</v>
      </c>
      <c r="I10" s="3"/>
      <c r="J10" s="3"/>
      <c r="K10" s="39"/>
      <c r="L10" s="3"/>
      <c r="M10" s="3"/>
    </row>
    <row r="11" spans="1:14" ht="13.5" customHeight="1" x14ac:dyDescent="0.2">
      <c r="A11" s="77">
        <f>+'(skema1-7_2012 - 12pl)'!A11</f>
        <v>1516</v>
      </c>
      <c r="B11" s="7" t="str">
        <f>+'(skema1-7_2012 - 12pl)'!B11</f>
        <v>Herlev Hospital</v>
      </c>
      <c r="C11" s="104">
        <f>'Skema1-7_2012'!J11</f>
        <v>3228837.5010292809</v>
      </c>
      <c r="D11" s="87">
        <v>87406.041949542807</v>
      </c>
      <c r="E11" s="87">
        <f t="shared" si="1"/>
        <v>3141431.4590797382</v>
      </c>
      <c r="F11" s="87">
        <v>329023.59551541274</v>
      </c>
      <c r="G11" s="99">
        <f t="shared" si="2"/>
        <v>2812407.8635643255</v>
      </c>
      <c r="I11" s="3"/>
      <c r="J11" s="3"/>
      <c r="K11" s="39"/>
      <c r="L11" s="3"/>
      <c r="M11" s="3"/>
    </row>
    <row r="12" spans="1:14" ht="13.5" customHeight="1" x14ac:dyDescent="0.2">
      <c r="A12" s="77">
        <f>+'(skema1-7_2012 - 12pl)'!A12</f>
        <v>2000</v>
      </c>
      <c r="B12" s="7" t="str">
        <f>+'(skema1-7_2012 - 12pl)'!B12</f>
        <v>Nordsjællands Hospital</v>
      </c>
      <c r="C12" s="104">
        <f>'Skema1-7_2012'!J12</f>
        <v>2400508.0381493964</v>
      </c>
      <c r="D12" s="87">
        <v>27999.845640000007</v>
      </c>
      <c r="E12" s="87">
        <f t="shared" si="1"/>
        <v>2372508.1925093965</v>
      </c>
      <c r="F12" s="87">
        <v>115903.68162994061</v>
      </c>
      <c r="G12" s="99">
        <f t="shared" si="2"/>
        <v>2256604.5108794561</v>
      </c>
      <c r="I12" s="3"/>
      <c r="J12" s="3"/>
      <c r="K12" s="39"/>
      <c r="L12" s="3"/>
      <c r="M12" s="3"/>
    </row>
    <row r="13" spans="1:14" ht="13.5" customHeight="1" x14ac:dyDescent="0.2">
      <c r="A13" s="77">
        <f>+'(skema1-7_2012 - 12pl)'!A13</f>
        <v>4001</v>
      </c>
      <c r="B13" s="7" t="str">
        <f>+'(skema1-7_2012 - 12pl)'!B13</f>
        <v>Bornholms Hospital</v>
      </c>
      <c r="C13" s="104">
        <f>'Skema1-7_2012'!J13</f>
        <v>390689.37790603226</v>
      </c>
      <c r="D13" s="87">
        <v>0</v>
      </c>
      <c r="E13" s="87">
        <f t="shared" si="1"/>
        <v>390689.37790603226</v>
      </c>
      <c r="F13" s="87">
        <v>23239.232927731638</v>
      </c>
      <c r="G13" s="99">
        <f t="shared" si="2"/>
        <v>367450.14497830061</v>
      </c>
      <c r="I13" s="3"/>
      <c r="J13" s="3"/>
      <c r="K13" s="39"/>
      <c r="L13" s="3"/>
      <c r="M13" s="3"/>
    </row>
    <row r="14" spans="1:14" ht="13.5" customHeight="1" x14ac:dyDescent="0.2">
      <c r="A14" s="77">
        <f>+'(skema1-7_2012 - 12pl)'!A14</f>
        <v>3810</v>
      </c>
      <c r="B14" s="7" t="str">
        <f>+'(skema1-7_2012 - 12pl)'!B14</f>
        <v>Roskilde og Køge Sygehuse</v>
      </c>
      <c r="C14" s="104">
        <f>'Skema1-7_2012'!J14</f>
        <v>2680029</v>
      </c>
      <c r="D14" s="87">
        <v>49089</v>
      </c>
      <c r="E14" s="87">
        <f t="shared" si="1"/>
        <v>2630940</v>
      </c>
      <c r="F14" s="87">
        <v>294244</v>
      </c>
      <c r="G14" s="99">
        <f t="shared" si="2"/>
        <v>2336696</v>
      </c>
      <c r="I14" s="3"/>
      <c r="J14" s="3"/>
      <c r="K14" s="39"/>
      <c r="L14" s="3"/>
      <c r="M14" s="3"/>
    </row>
    <row r="15" spans="1:14" ht="13.5" customHeight="1" x14ac:dyDescent="0.2">
      <c r="A15" s="77">
        <f>+'(skema1-7_2012 - 12pl)'!A15</f>
        <v>3820</v>
      </c>
      <c r="B15" s="7" t="str">
        <f>+'(skema1-7_2012 - 12pl)'!B15</f>
        <v>Holbæk Sygehus</v>
      </c>
      <c r="C15" s="104">
        <f>'Skema1-7_2012'!J15</f>
        <v>1064366</v>
      </c>
      <c r="D15" s="87">
        <v>17120</v>
      </c>
      <c r="E15" s="87">
        <f t="shared" si="1"/>
        <v>1047246</v>
      </c>
      <c r="F15" s="87">
        <v>70847</v>
      </c>
      <c r="G15" s="99">
        <f t="shared" si="2"/>
        <v>976399</v>
      </c>
      <c r="I15" s="3"/>
      <c r="J15" s="3"/>
      <c r="K15" s="39"/>
      <c r="L15" s="3"/>
      <c r="M15" s="3"/>
    </row>
    <row r="16" spans="1:14" ht="13.5" customHeight="1" x14ac:dyDescent="0.2">
      <c r="A16" s="77">
        <f>+'(skema1-7_2012 - 12pl)'!A16</f>
        <v>3830</v>
      </c>
      <c r="B16" s="7" t="str">
        <f>+'(skema1-7_2012 - 12pl)'!B16</f>
        <v>Næstved, Slagelse og Ringsted Sygehuse</v>
      </c>
      <c r="C16" s="104">
        <f>'Skema1-7_2012'!J16</f>
        <v>2512143</v>
      </c>
      <c r="D16" s="87">
        <v>25553</v>
      </c>
      <c r="E16" s="87">
        <f t="shared" si="1"/>
        <v>2486590</v>
      </c>
      <c r="F16" s="87">
        <v>180733</v>
      </c>
      <c r="G16" s="99">
        <f t="shared" si="2"/>
        <v>2305857</v>
      </c>
      <c r="I16" s="3"/>
      <c r="J16" s="3"/>
      <c r="K16" s="39"/>
      <c r="L16" s="3"/>
      <c r="M16" s="3"/>
    </row>
    <row r="17" spans="1:13" ht="13.5" customHeight="1" x14ac:dyDescent="0.2">
      <c r="A17" s="77">
        <f>+'(skema1-7_2012 - 12pl)'!A17</f>
        <v>3840</v>
      </c>
      <c r="B17" s="7" t="str">
        <f>+'(skema1-7_2012 - 12pl)'!B17</f>
        <v>Nykøbing F.  Sygehus</v>
      </c>
      <c r="C17" s="104">
        <f>'Skema1-7_2012'!J17</f>
        <v>828177</v>
      </c>
      <c r="D17" s="87">
        <v>7398</v>
      </c>
      <c r="E17" s="87">
        <f t="shared" si="1"/>
        <v>820779</v>
      </c>
      <c r="F17" s="87">
        <v>19082</v>
      </c>
      <c r="G17" s="99">
        <f t="shared" si="2"/>
        <v>801697</v>
      </c>
      <c r="I17" s="3"/>
      <c r="J17" s="3"/>
      <c r="K17" s="39"/>
      <c r="L17" s="3"/>
      <c r="M17" s="3"/>
    </row>
    <row r="18" spans="1:13" ht="13.5" customHeight="1" x14ac:dyDescent="0.2">
      <c r="A18" s="77">
        <f>+'(skema1-7_2012 - 12pl)'!A18</f>
        <v>4202</v>
      </c>
      <c r="B18" s="7" t="str">
        <f>+'(skema1-7_2012 - 12pl)'!B18</f>
        <v>Odense Universitetshospital</v>
      </c>
      <c r="C18" s="104">
        <f>'Skema1-7_2012'!J18</f>
        <v>6125747.3940000003</v>
      </c>
      <c r="D18" s="87">
        <v>189214.42800000001</v>
      </c>
      <c r="E18" s="87">
        <f t="shared" si="1"/>
        <v>5936532.966</v>
      </c>
      <c r="F18" s="87">
        <v>488831.67795478925</v>
      </c>
      <c r="G18" s="99">
        <f t="shared" si="2"/>
        <v>5447701.2880452108</v>
      </c>
      <c r="I18" s="3"/>
      <c r="J18" s="3"/>
      <c r="K18" s="39"/>
      <c r="L18" s="3"/>
      <c r="M18" s="3"/>
    </row>
    <row r="19" spans="1:13" ht="13.5" customHeight="1" x14ac:dyDescent="0.2">
      <c r="A19" s="77">
        <f>+'(skema1-7_2012 - 12pl)'!A19</f>
        <v>5000</v>
      </c>
      <c r="B19" s="7" t="str">
        <f>+'(skema1-7_2012 - 12pl)'!B19</f>
        <v>Sygehus Sønderjylland</v>
      </c>
      <c r="C19" s="104">
        <f>'Skema1-7_2012'!J19</f>
        <v>1803731.5920000002</v>
      </c>
      <c r="D19" s="87">
        <v>3369.5219999999999</v>
      </c>
      <c r="E19" s="87">
        <f t="shared" si="1"/>
        <v>1800362.07</v>
      </c>
      <c r="F19" s="87">
        <v>102611.74575962858</v>
      </c>
      <c r="G19" s="99">
        <f t="shared" si="2"/>
        <v>1697750.3242403716</v>
      </c>
      <c r="I19" s="3"/>
      <c r="J19" s="3"/>
      <c r="K19" s="39"/>
      <c r="L19" s="3"/>
      <c r="M19" s="3"/>
    </row>
    <row r="20" spans="1:13" ht="13.5" customHeight="1" x14ac:dyDescent="0.2">
      <c r="A20" s="77">
        <f>+'(skema1-7_2012 - 12pl)'!A20</f>
        <v>5501</v>
      </c>
      <c r="B20" s="7" t="str">
        <f>+'(skema1-7_2012 - 12pl)'!B20</f>
        <v>Sydvestjysk Sygehus</v>
      </c>
      <c r="C20" s="104">
        <f>'Skema1-7_2012'!J20</f>
        <v>1751000.5499999998</v>
      </c>
      <c r="D20" s="87">
        <v>8613.93</v>
      </c>
      <c r="E20" s="87">
        <f t="shared" si="1"/>
        <v>1742386.6199999999</v>
      </c>
      <c r="F20" s="87">
        <v>139641.00408939866</v>
      </c>
      <c r="G20" s="99">
        <f t="shared" si="2"/>
        <v>1602745.6159106013</v>
      </c>
      <c r="I20" s="3"/>
      <c r="J20" s="3"/>
      <c r="K20" s="39"/>
      <c r="L20" s="3"/>
      <c r="M20" s="3"/>
    </row>
    <row r="21" spans="1:13" ht="13.5" customHeight="1" x14ac:dyDescent="0.2">
      <c r="A21" s="77">
        <f>+'(skema1-7_2012 - 12pl)'!A21</f>
        <v>6007</v>
      </c>
      <c r="B21" s="7" t="str">
        <f>+'(skema1-7_2012 - 12pl)'!B21</f>
        <v>Fredericia og Kolding sygehuse</v>
      </c>
      <c r="C21" s="104">
        <f>'Skema1-7_2012'!J21</f>
        <v>1439257.4040000001</v>
      </c>
      <c r="D21" s="87">
        <v>23118.591599999996</v>
      </c>
      <c r="E21" s="87">
        <f t="shared" si="1"/>
        <v>1416138.8124000002</v>
      </c>
      <c r="F21" s="87">
        <v>65679.254489892322</v>
      </c>
      <c r="G21" s="99">
        <f t="shared" si="2"/>
        <v>1350459.5579101078</v>
      </c>
      <c r="I21" s="3"/>
      <c r="J21" s="3"/>
      <c r="K21" s="39"/>
      <c r="L21" s="3"/>
      <c r="M21" s="3"/>
    </row>
    <row r="22" spans="1:13" ht="13.5" customHeight="1" x14ac:dyDescent="0.2">
      <c r="A22" s="77">
        <f>+'(skema1-7_2012 - 12pl)'!A22</f>
        <v>6008</v>
      </c>
      <c r="B22" s="7" t="str">
        <f>+'(skema1-7_2012 - 12pl)'!B22</f>
        <v>Vejle-Give-Middelfart Sygehus</v>
      </c>
      <c r="C22" s="104">
        <f>'Skema1-7_2012'!J22</f>
        <v>1672434.8160000003</v>
      </c>
      <c r="D22" s="87">
        <v>53943.380399999995</v>
      </c>
      <c r="E22" s="87">
        <f t="shared" si="1"/>
        <v>1618491.4356000004</v>
      </c>
      <c r="F22" s="87">
        <v>234071.06488312568</v>
      </c>
      <c r="G22" s="99">
        <f t="shared" si="2"/>
        <v>1384420.3707168747</v>
      </c>
      <c r="I22" s="3"/>
      <c r="J22" s="3"/>
      <c r="K22" s="39"/>
      <c r="L22" s="3"/>
      <c r="M22" s="3"/>
    </row>
    <row r="23" spans="1:13" ht="13.5" customHeight="1" x14ac:dyDescent="0.2">
      <c r="A23" s="77">
        <f>+'(skema1-7_2012 - 12pl)'!A23</f>
        <v>6013</v>
      </c>
      <c r="B23" s="7" t="str">
        <f>+'(skema1-7_2012 - 12pl)'!B23</f>
        <v>De Vestdanske Friklinikker, Give</v>
      </c>
      <c r="C23" s="104">
        <f>'Skema1-7_2012'!J23</f>
        <v>111223.632</v>
      </c>
      <c r="D23" s="87">
        <v>0</v>
      </c>
      <c r="E23" s="87">
        <f t="shared" si="1"/>
        <v>111223.632</v>
      </c>
      <c r="F23" s="87">
        <v>348.27168480000006</v>
      </c>
      <c r="G23" s="99">
        <f t="shared" si="2"/>
        <v>110875.3603152</v>
      </c>
      <c r="I23" s="3"/>
      <c r="J23" s="3"/>
      <c r="K23" s="39"/>
      <c r="L23" s="3"/>
      <c r="M23" s="3"/>
    </row>
    <row r="24" spans="1:13" ht="13.5" customHeight="1" x14ac:dyDescent="0.2">
      <c r="A24" s="77">
        <f>+'(skema1-7_2012 - 12pl)'!A24</f>
        <v>6006</v>
      </c>
      <c r="B24" s="7" t="str">
        <f>+'(skema1-7_2012 - 12pl)'!B24</f>
        <v>Hospitalsenheden Horsens</v>
      </c>
      <c r="C24" s="104">
        <f>'Skema1-7_2012'!J24</f>
        <v>945040.902</v>
      </c>
      <c r="D24" s="87">
        <v>6063.72</v>
      </c>
      <c r="E24" s="87">
        <f t="shared" si="1"/>
        <v>938977.18200000003</v>
      </c>
      <c r="F24" s="87">
        <v>26111.842555906849</v>
      </c>
      <c r="G24" s="99">
        <f t="shared" si="2"/>
        <v>912865.33944409317</v>
      </c>
      <c r="I24" s="3"/>
      <c r="J24" s="3"/>
      <c r="K24" s="39"/>
      <c r="L24" s="3"/>
      <c r="M24" s="3"/>
    </row>
    <row r="25" spans="1:13" ht="13.5" customHeight="1" x14ac:dyDescent="0.2">
      <c r="A25" s="77">
        <f>+'(skema1-7_2012 - 12pl)'!A25</f>
        <v>6650</v>
      </c>
      <c r="B25" s="7" t="str">
        <f>+'(skema1-7_2012 - 12pl)'!B25</f>
        <v>Hospitalsenhed Vest</v>
      </c>
      <c r="C25" s="104">
        <f>'Skema1-7_2012'!J25</f>
        <v>2002731.1199999999</v>
      </c>
      <c r="D25" s="87">
        <v>21683.376</v>
      </c>
      <c r="E25" s="87">
        <f t="shared" si="1"/>
        <v>1981047.7439999999</v>
      </c>
      <c r="F25" s="87">
        <v>166824.06934455875</v>
      </c>
      <c r="G25" s="99">
        <f t="shared" si="2"/>
        <v>1814223.6746554412</v>
      </c>
      <c r="I25" s="3"/>
      <c r="J25" s="3"/>
      <c r="K25" s="39"/>
      <c r="L25" s="3"/>
      <c r="M25" s="3"/>
    </row>
    <row r="26" spans="1:13" ht="13.5" customHeight="1" x14ac:dyDescent="0.2">
      <c r="A26" s="77">
        <f>+'(skema1-7_2012 - 12pl)'!A26</f>
        <v>6620</v>
      </c>
      <c r="B26" s="7" t="str">
        <f>+'(skema1-7_2012 - 12pl)'!B26</f>
        <v xml:space="preserve">Århus Universitetshospital </v>
      </c>
      <c r="C26" s="104">
        <f>'Skema1-7_2012'!J26</f>
        <v>6780417.7883791942</v>
      </c>
      <c r="D26" s="87">
        <v>252472.818</v>
      </c>
      <c r="E26" s="87">
        <f t="shared" si="1"/>
        <v>6527944.9703791942</v>
      </c>
      <c r="F26" s="87">
        <v>852472.49179927353</v>
      </c>
      <c r="G26" s="99">
        <f t="shared" si="2"/>
        <v>5675472.4785799207</v>
      </c>
      <c r="I26" s="3"/>
      <c r="J26" s="3"/>
      <c r="K26" s="39"/>
      <c r="L26" s="3"/>
      <c r="M26" s="3"/>
    </row>
    <row r="27" spans="1:13" ht="13.5" customHeight="1" x14ac:dyDescent="0.2">
      <c r="A27" s="77">
        <f>+'(skema1-7_2012 - 12pl)'!A27</f>
        <v>7005</v>
      </c>
      <c r="B27" s="7" t="str">
        <f>+'(skema1-7_2012 - 12pl)'!B27</f>
        <v>Regionshospitalet Randers</v>
      </c>
      <c r="C27" s="104">
        <f>'Skema1-7_2012'!J27</f>
        <v>999875.99400000006</v>
      </c>
      <c r="D27" s="87">
        <v>544.51800000000003</v>
      </c>
      <c r="E27" s="87">
        <f t="shared" si="1"/>
        <v>999331.47600000002</v>
      </c>
      <c r="F27" s="87">
        <v>28645.060618028645</v>
      </c>
      <c r="G27" s="99">
        <f t="shared" si="2"/>
        <v>970686.4153819714</v>
      </c>
      <c r="I27" s="3"/>
      <c r="J27" s="3"/>
      <c r="K27" s="39"/>
      <c r="L27" s="3"/>
      <c r="M27" s="3"/>
    </row>
    <row r="28" spans="1:13" ht="13.5" customHeight="1" x14ac:dyDescent="0.2">
      <c r="A28" s="77">
        <f>+'(skema1-7_2012 - 12pl)'!A28</f>
        <v>6630</v>
      </c>
      <c r="B28" s="7" t="str">
        <f>+'(skema1-7_2012 - 12pl)'!B28</f>
        <v>Hospitalsenhed Midt</v>
      </c>
      <c r="C28" s="104">
        <f>'Skema1-7_2012'!J28</f>
        <v>2457698.7239999999</v>
      </c>
      <c r="D28" s="87">
        <v>16796.91</v>
      </c>
      <c r="E28" s="87">
        <f t="shared" si="1"/>
        <v>2440901.8139999998</v>
      </c>
      <c r="F28" s="87">
        <v>130661.71185599999</v>
      </c>
      <c r="G28" s="99">
        <f t="shared" si="2"/>
        <v>2310240.1021439997</v>
      </c>
      <c r="I28" s="3"/>
      <c r="J28" s="3"/>
      <c r="K28" s="39"/>
      <c r="L28" s="3"/>
      <c r="M28" s="3"/>
    </row>
    <row r="29" spans="1:13" ht="13.5" customHeight="1" x14ac:dyDescent="0.2">
      <c r="A29" s="77">
        <f>+'(skema1-7_2012 - 12pl)'!A29</f>
        <v>7603</v>
      </c>
      <c r="B29" s="7" t="str">
        <f>+'(skema1-7_2012 - 12pl)'!B29</f>
        <v>Sygehus Thy-Mors</v>
      </c>
      <c r="C29" s="104">
        <f>'Skema1-7_2012'!J29</f>
        <v>393255.40560019476</v>
      </c>
      <c r="D29" s="87">
        <v>0</v>
      </c>
      <c r="E29" s="87">
        <f t="shared" si="1"/>
        <v>393255.40560019476</v>
      </c>
      <c r="F29" s="87">
        <v>5021.0974396035654</v>
      </c>
      <c r="G29" s="99">
        <f t="shared" si="2"/>
        <v>388234.30816059117</v>
      </c>
      <c r="I29" s="3"/>
      <c r="J29" s="3"/>
      <c r="K29" s="39"/>
      <c r="L29" s="3"/>
      <c r="M29" s="3"/>
    </row>
    <row r="30" spans="1:13" ht="13.5" customHeight="1" x14ac:dyDescent="0.2">
      <c r="A30" s="77">
        <f>+'(skema1-7_2012 - 12pl)'!A30</f>
        <v>8001</v>
      </c>
      <c r="B30" s="7" t="str">
        <f>+'(skema1-7_2012 - 12pl)'!B30</f>
        <v>Aalborg Universitetshospital</v>
      </c>
      <c r="C30" s="104">
        <f>'Skema1-7_2012'!J30</f>
        <v>4029350.4448253335</v>
      </c>
      <c r="D30" s="87">
        <v>111009.329184</v>
      </c>
      <c r="E30" s="87">
        <f t="shared" si="1"/>
        <v>3918341.1156413336</v>
      </c>
      <c r="F30" s="87">
        <v>309293.79249600001</v>
      </c>
      <c r="G30" s="99">
        <f t="shared" si="2"/>
        <v>3609047.3231453337</v>
      </c>
      <c r="I30" s="3"/>
      <c r="J30" s="3"/>
      <c r="K30" s="39"/>
      <c r="L30" s="3"/>
      <c r="M30" s="3"/>
    </row>
    <row r="31" spans="1:13" ht="13.5" customHeight="1" x14ac:dyDescent="0.2">
      <c r="A31" s="77">
        <f>+'(skema1-7_2012 - 12pl)'!A31</f>
        <v>8003</v>
      </c>
      <c r="B31" s="7" t="str">
        <f>+'(skema1-7_2012 - 12pl)'!B31</f>
        <v>Sygehus Vendsyssel</v>
      </c>
      <c r="C31" s="104">
        <f>'Skema1-7_2012'!J31</f>
        <v>923352.21718947007</v>
      </c>
      <c r="D31" s="87">
        <v>2954.8071540000001</v>
      </c>
      <c r="E31" s="87">
        <f t="shared" si="1"/>
        <v>920397.41003547003</v>
      </c>
      <c r="F31" s="87">
        <v>34690.04417625058</v>
      </c>
      <c r="G31" s="99">
        <f t="shared" si="2"/>
        <v>885707.36585921946</v>
      </c>
      <c r="I31" s="3"/>
      <c r="J31" s="3"/>
      <c r="K31" s="39"/>
      <c r="L31" s="3"/>
      <c r="M31" s="3"/>
    </row>
    <row r="32" spans="1:13" ht="13.5" customHeight="1" x14ac:dyDescent="0.2">
      <c r="A32" s="78">
        <f>+'(skema1-7_2012 - 12pl)'!A32</f>
        <v>8005</v>
      </c>
      <c r="B32" s="73" t="str">
        <f>+'(skema1-7_2012 - 12pl)'!B32</f>
        <v>Sygehus Himmerland</v>
      </c>
      <c r="C32" s="104">
        <f>'Skema1-7_2012'!J32</f>
        <v>257477.88247289823</v>
      </c>
      <c r="D32" s="87">
        <v>0</v>
      </c>
      <c r="E32" s="87">
        <f t="shared" si="1"/>
        <v>257477.88247289823</v>
      </c>
      <c r="F32" s="87">
        <v>354.35936559241918</v>
      </c>
      <c r="G32" s="99">
        <f t="shared" si="2"/>
        <v>257123.52310730581</v>
      </c>
      <c r="I32" s="3"/>
      <c r="J32" s="3"/>
      <c r="K32" s="39"/>
      <c r="L32" s="3"/>
      <c r="M32" s="3"/>
    </row>
    <row r="33" spans="1:13" ht="13.5" customHeight="1" x14ac:dyDescent="0.2">
      <c r="A33" s="13"/>
      <c r="B33" s="13" t="s">
        <v>22</v>
      </c>
      <c r="C33" s="88">
        <f>SUM(C5:C32)</f>
        <v>59521942.876942709</v>
      </c>
      <c r="D33" s="88">
        <f>SUM(D5:D32)</f>
        <v>1343094.2701738561</v>
      </c>
      <c r="E33" s="88">
        <f>SUM(E5:E32)</f>
        <v>58178848.606768854</v>
      </c>
      <c r="F33" s="88">
        <f>SUM(F5:F32)</f>
        <v>5140662.3487045458</v>
      </c>
      <c r="G33" s="101">
        <f>SUM(G5:G32)</f>
        <v>53038186.258064322</v>
      </c>
      <c r="I33" s="3"/>
      <c r="J33" s="3"/>
      <c r="K33" s="39"/>
      <c r="L33" s="3"/>
      <c r="M33" s="3"/>
    </row>
    <row r="34" spans="1:13" ht="13.5" customHeight="1" x14ac:dyDescent="0.2">
      <c r="I34" s="39"/>
      <c r="J34" s="39"/>
      <c r="K34" s="39"/>
      <c r="L34" s="3"/>
      <c r="M34" s="3"/>
    </row>
    <row r="35" spans="1:13" ht="13.5" customHeight="1" x14ac:dyDescent="0.2">
      <c r="B35" s="17" t="s">
        <v>36</v>
      </c>
      <c r="C35" s="18">
        <f>SUM(C5:C13)</f>
        <v>20744632.010475624</v>
      </c>
      <c r="D35" s="18">
        <f t="shared" ref="D35:G35" si="3">SUM(D5:D13)</f>
        <v>554148.93983585609</v>
      </c>
      <c r="E35" s="18">
        <f t="shared" si="3"/>
        <v>20190483.070639767</v>
      </c>
      <c r="F35" s="18">
        <f t="shared" si="3"/>
        <v>1990498.8601916954</v>
      </c>
      <c r="G35" s="6">
        <f t="shared" si="3"/>
        <v>18199984.210448071</v>
      </c>
    </row>
    <row r="36" spans="1:13" ht="13.5" customHeight="1" x14ac:dyDescent="0.2">
      <c r="B36" s="19" t="s">
        <v>37</v>
      </c>
      <c r="C36" s="5">
        <f>SUM(C14:C17)</f>
        <v>7084715</v>
      </c>
      <c r="D36" s="5">
        <f t="shared" ref="D36:G36" si="4">SUM(D14:D17)</f>
        <v>99160</v>
      </c>
      <c r="E36" s="5">
        <f t="shared" si="4"/>
        <v>6985555</v>
      </c>
      <c r="F36" s="5">
        <f t="shared" si="4"/>
        <v>564906</v>
      </c>
      <c r="G36" s="8">
        <f t="shared" si="4"/>
        <v>6420649</v>
      </c>
    </row>
    <row r="37" spans="1:13" ht="13.5" customHeight="1" x14ac:dyDescent="0.2">
      <c r="B37" s="19" t="s">
        <v>38</v>
      </c>
      <c r="C37" s="5">
        <f>SUM(C18:C23)</f>
        <v>12903395.388</v>
      </c>
      <c r="D37" s="5">
        <f t="shared" ref="D37:G37" si="5">SUM(D18:D23)</f>
        <v>278259.85199999996</v>
      </c>
      <c r="E37" s="5">
        <f t="shared" si="5"/>
        <v>12625135.535999998</v>
      </c>
      <c r="F37" s="5">
        <f t="shared" si="5"/>
        <v>1031183.0188616345</v>
      </c>
      <c r="G37" s="8">
        <f t="shared" si="5"/>
        <v>11593952.517138366</v>
      </c>
    </row>
    <row r="38" spans="1:13" ht="13.5" customHeight="1" x14ac:dyDescent="0.2">
      <c r="B38" s="19" t="s">
        <v>39</v>
      </c>
      <c r="C38" s="5">
        <f>SUM(C24:C28)</f>
        <v>13185764.528379194</v>
      </c>
      <c r="D38" s="5">
        <f t="shared" ref="D38:G38" si="6">SUM(D24:D28)</f>
        <v>297561.34199999995</v>
      </c>
      <c r="E38" s="5">
        <f t="shared" si="6"/>
        <v>12888203.186379194</v>
      </c>
      <c r="F38" s="5">
        <f t="shared" si="6"/>
        <v>1204715.1761737678</v>
      </c>
      <c r="G38" s="8">
        <f t="shared" si="6"/>
        <v>11683488.010205425</v>
      </c>
    </row>
    <row r="39" spans="1:13" ht="13.5" customHeight="1" x14ac:dyDescent="0.2">
      <c r="B39" s="20" t="s">
        <v>40</v>
      </c>
      <c r="C39" s="10">
        <f>SUM(C29:C32)</f>
        <v>5603435.9500878965</v>
      </c>
      <c r="D39" s="10">
        <f t="shared" ref="D39:G39" si="7">SUM(D29:D32)</f>
        <v>113964.136338</v>
      </c>
      <c r="E39" s="10">
        <f t="shared" si="7"/>
        <v>5489471.8137498954</v>
      </c>
      <c r="F39" s="10">
        <f t="shared" si="7"/>
        <v>349359.2934774466</v>
      </c>
      <c r="G39" s="21">
        <f t="shared" si="7"/>
        <v>5140112.5202724505</v>
      </c>
    </row>
    <row r="40" spans="1:13" ht="13.5" customHeight="1" x14ac:dyDescent="0.2">
      <c r="B40" s="13" t="s">
        <v>22</v>
      </c>
      <c r="C40" s="22">
        <f>SUM(C35:C39)</f>
        <v>59521942.876942717</v>
      </c>
      <c r="D40" s="102">
        <f>SUM(D35:D39)</f>
        <v>1343094.2701738558</v>
      </c>
      <c r="E40" s="102">
        <f>SUM(E35:E39)</f>
        <v>58178848.606768854</v>
      </c>
      <c r="F40" s="102">
        <f>SUM(F35:F39)</f>
        <v>5140662.3487045448</v>
      </c>
      <c r="G40" s="103">
        <f>SUM(G35:G39)</f>
        <v>53038186.258064307</v>
      </c>
    </row>
    <row r="41" spans="1:13" ht="13.5" customHeight="1" x14ac:dyDescent="0.2"/>
    <row r="42" spans="1:13" ht="13.5" customHeight="1" x14ac:dyDescent="0.2"/>
    <row r="43" spans="1:13" ht="13.5" customHeight="1" x14ac:dyDescent="0.2"/>
    <row r="44" spans="1:13" ht="13.5" customHeight="1" x14ac:dyDescent="0.2"/>
    <row r="45" spans="1:13" ht="13.5" customHeight="1" x14ac:dyDescent="0.2">
      <c r="A45" s="80"/>
      <c r="B45" s="39"/>
      <c r="C45" s="28"/>
      <c r="D45" s="39"/>
    </row>
    <row r="46" spans="1:13" ht="13.5" customHeight="1" x14ac:dyDescent="0.2">
      <c r="A46" s="80"/>
      <c r="B46" s="3"/>
      <c r="C46" s="3"/>
      <c r="D46" s="3"/>
    </row>
    <row r="47" spans="1:13" ht="13.5" customHeight="1" x14ac:dyDescent="0.2">
      <c r="A47" s="80"/>
      <c r="B47" s="3"/>
      <c r="C47" s="3"/>
      <c r="D47" s="3"/>
    </row>
    <row r="48" spans="1:13" ht="13.5" customHeight="1" x14ac:dyDescent="0.2">
      <c r="A48" s="80"/>
      <c r="B48" s="3"/>
      <c r="C48" s="3"/>
      <c r="D48" s="3"/>
    </row>
    <row r="49" spans="1:4" x14ac:dyDescent="0.2">
      <c r="A49" s="80"/>
      <c r="B49" s="3"/>
      <c r="C49" s="3"/>
      <c r="D49" s="3"/>
    </row>
    <row r="50" spans="1:4" x14ac:dyDescent="0.2">
      <c r="A50" s="80"/>
      <c r="B50" s="3"/>
      <c r="C50" s="3"/>
      <c r="D50" s="3"/>
    </row>
  </sheetData>
  <pageMargins left="0.51181102362204722" right="0.43307086614173229" top="0.51181102362204722" bottom="0.19685039370078741" header="0.23622047244094491" footer="0.23622047244094491"/>
  <pageSetup paperSize="9" scale="74" orientation="landscape" r:id="rId1"/>
  <headerFooter alignWithMargins="0">
    <oddHeader>&amp;CSide &amp;P / &amp;N</oddHeader>
  </headerFooter>
  <ignoredErrors>
    <ignoredError sqref="D35:F3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zoomScaleNormal="100" workbookViewId="0">
      <selection activeCell="F22" sqref="F22"/>
    </sheetView>
  </sheetViews>
  <sheetFormatPr defaultColWidth="9.140625" defaultRowHeight="12" x14ac:dyDescent="0.2"/>
  <cols>
    <col min="1" max="1" width="8.5703125" style="38" customWidth="1"/>
    <col min="2" max="2" width="39.28515625" style="24" customWidth="1"/>
    <col min="3" max="3" width="20.140625" style="26" customWidth="1"/>
    <col min="4" max="7" width="14.28515625" style="24" customWidth="1"/>
    <col min="8" max="8" width="10.7109375" style="24" bestFit="1" customWidth="1"/>
    <col min="9" max="16384" width="9.140625" style="24"/>
  </cols>
  <sheetData>
    <row r="1" spans="1:13" ht="15.75" x14ac:dyDescent="0.25">
      <c r="A1" s="74" t="str">
        <f>'Skema1-7_2012'!A1</f>
        <v>Endelig udgave</v>
      </c>
    </row>
    <row r="2" spans="1:13" ht="13.5" customHeight="1" x14ac:dyDescent="0.2">
      <c r="A2" s="97" t="s">
        <v>152</v>
      </c>
      <c r="B2" s="39"/>
      <c r="C2" s="28"/>
      <c r="D2" s="38"/>
    </row>
    <row r="3" spans="1:13" ht="13.5" customHeight="1" x14ac:dyDescent="0.2">
      <c r="A3" s="98" t="s">
        <v>47</v>
      </c>
      <c r="B3" s="39"/>
      <c r="C3" s="28"/>
    </row>
    <row r="4" spans="1:13" ht="54" customHeight="1" x14ac:dyDescent="0.2">
      <c r="A4" s="75" t="s">
        <v>14</v>
      </c>
      <c r="B4" s="75" t="s">
        <v>0</v>
      </c>
      <c r="C4" s="12" t="s">
        <v>23</v>
      </c>
      <c r="D4" s="12" t="s">
        <v>24</v>
      </c>
      <c r="E4" s="12" t="s">
        <v>31</v>
      </c>
      <c r="F4" s="12" t="s">
        <v>29</v>
      </c>
      <c r="G4" s="12" t="s">
        <v>30</v>
      </c>
      <c r="I4" s="39"/>
    </row>
    <row r="5" spans="1:13" ht="13.5" customHeight="1" x14ac:dyDescent="0.2">
      <c r="A5" s="76">
        <f>+'(skema1-7_2012 - 12pl)'!A5</f>
        <v>1301</v>
      </c>
      <c r="B5" s="4" t="str">
        <f>+'(skema1-7_2012 - 12pl)'!B5</f>
        <v>Rigshospitalet</v>
      </c>
      <c r="C5" s="104">
        <f>+'Skema1-7_2013'!J5</f>
        <v>6582165.1133706104</v>
      </c>
      <c r="D5" s="87">
        <v>254461.19000946166</v>
      </c>
      <c r="E5" s="87">
        <f>C5-D5</f>
        <v>6327703.9233611487</v>
      </c>
      <c r="F5" s="87">
        <v>925278.64639234322</v>
      </c>
      <c r="G5" s="99">
        <f>E5-F5</f>
        <v>5402425.2769688051</v>
      </c>
      <c r="I5" s="3"/>
      <c r="J5" s="3"/>
      <c r="K5" s="3"/>
      <c r="M5" s="35"/>
    </row>
    <row r="6" spans="1:13" ht="13.5" customHeight="1" x14ac:dyDescent="0.2">
      <c r="A6" s="77">
        <f>+'(skema1-7_2012 - 12pl)'!A6</f>
        <v>1309</v>
      </c>
      <c r="B6" s="7" t="str">
        <f>+'(skema1-7_2012 - 12pl)'!B6</f>
        <v>Bispebjerg og Frederiksberg hospitaler</v>
      </c>
      <c r="C6" s="104">
        <f>+'Skema1-7_2013'!J6</f>
        <v>2498115.0200293856</v>
      </c>
      <c r="D6" s="87">
        <v>62040.034726937825</v>
      </c>
      <c r="E6" s="87">
        <f t="shared" ref="E6:E32" si="0">C6-D6</f>
        <v>2436074.9853024478</v>
      </c>
      <c r="F6" s="87">
        <v>143575.27143763201</v>
      </c>
      <c r="G6" s="99">
        <f t="shared" ref="G6:G32" si="1">E6-F6</f>
        <v>2292499.7138648159</v>
      </c>
      <c r="I6" s="3"/>
      <c r="J6" s="3"/>
      <c r="K6" s="3"/>
      <c r="M6" s="35"/>
    </row>
    <row r="7" spans="1:13" ht="13.5" customHeight="1" x14ac:dyDescent="0.2">
      <c r="A7" s="77">
        <f>+'(skema1-7_2012 - 12pl)'!A7</f>
        <v>1330</v>
      </c>
      <c r="B7" s="7" t="str">
        <f>+'(skema1-7_2012 - 12pl)'!B7</f>
        <v>Hvidovre Hospital</v>
      </c>
      <c r="C7" s="104">
        <f>+'Skema1-7_2013'!J7</f>
        <v>2298475.3119740128</v>
      </c>
      <c r="D7" s="87">
        <v>59397.116153800016</v>
      </c>
      <c r="E7" s="87">
        <f t="shared" si="0"/>
        <v>2239078.1958202128</v>
      </c>
      <c r="F7" s="87">
        <v>133400.62478175198</v>
      </c>
      <c r="G7" s="99">
        <f t="shared" si="1"/>
        <v>2105677.5710384608</v>
      </c>
      <c r="I7" s="3"/>
      <c r="J7" s="3"/>
      <c r="K7" s="100"/>
      <c r="M7" s="35"/>
    </row>
    <row r="8" spans="1:13" ht="13.5" customHeight="1" x14ac:dyDescent="0.2">
      <c r="A8" s="77">
        <f>+'(skema1-7_2012 - 12pl)'!A8</f>
        <v>1351</v>
      </c>
      <c r="B8" s="7" t="str">
        <f>+'(skema1-7_2012 - 12pl)'!B8</f>
        <v>Amager Hospital</v>
      </c>
      <c r="C8" s="104">
        <f>+'Skema1-7_2013'!J8</f>
        <v>340212.32889012882</v>
      </c>
      <c r="D8" s="87">
        <v>400</v>
      </c>
      <c r="E8" s="87">
        <f t="shared" si="0"/>
        <v>339812.32889012882</v>
      </c>
      <c r="F8" s="87">
        <v>718.25046696000004</v>
      </c>
      <c r="G8" s="99">
        <f t="shared" si="1"/>
        <v>339094.0784231688</v>
      </c>
      <c r="I8" s="3"/>
      <c r="J8" s="3"/>
      <c r="K8" s="3"/>
      <c r="M8" s="35"/>
    </row>
    <row r="9" spans="1:13" ht="13.5" customHeight="1" x14ac:dyDescent="0.2">
      <c r="A9" s="77">
        <f>+'(skema1-7_2012 - 12pl)'!A9</f>
        <v>1501</v>
      </c>
      <c r="B9" s="7" t="str">
        <f>+'(skema1-7_2012 - 12pl)'!B9</f>
        <v>Gentofte Hospital</v>
      </c>
      <c r="C9" s="104">
        <f>+'Skema1-7_2013'!J9</f>
        <v>1300511.8651922657</v>
      </c>
      <c r="D9" s="87">
        <v>19847.827744680006</v>
      </c>
      <c r="E9" s="87">
        <f t="shared" si="0"/>
        <v>1280664.0374475857</v>
      </c>
      <c r="F9" s="87">
        <v>89588.743864896009</v>
      </c>
      <c r="G9" s="99">
        <f t="shared" si="1"/>
        <v>1191075.2935826897</v>
      </c>
      <c r="I9" s="3"/>
      <c r="J9" s="3"/>
      <c r="K9" s="3"/>
      <c r="M9" s="35"/>
    </row>
    <row r="10" spans="1:13" ht="13.5" customHeight="1" x14ac:dyDescent="0.2">
      <c r="A10" s="77">
        <f>+'(skema1-7_2012 - 12pl)'!A10</f>
        <v>1502</v>
      </c>
      <c r="B10" s="7" t="str">
        <f>+'(skema1-7_2012 - 12pl)'!B10</f>
        <v>Glostrup Hospital</v>
      </c>
      <c r="C10" s="104">
        <f>+'Skema1-7_2013'!J10</f>
        <v>1807206.1870549645</v>
      </c>
      <c r="D10" s="87">
        <v>46199.761000000028</v>
      </c>
      <c r="E10" s="87">
        <f t="shared" si="0"/>
        <v>1761006.4260549645</v>
      </c>
      <c r="F10" s="87">
        <v>276478.405756992</v>
      </c>
      <c r="G10" s="99">
        <f t="shared" si="1"/>
        <v>1484528.0202979725</v>
      </c>
      <c r="I10" s="3"/>
      <c r="J10" s="3"/>
      <c r="K10" s="3"/>
      <c r="M10" s="35"/>
    </row>
    <row r="11" spans="1:13" ht="13.5" customHeight="1" x14ac:dyDescent="0.2">
      <c r="A11" s="77">
        <f>+'(skema1-7_2012 - 12pl)'!A11</f>
        <v>1516</v>
      </c>
      <c r="B11" s="7" t="str">
        <f>+'(skema1-7_2012 - 12pl)'!B11</f>
        <v>Herlev Hospital</v>
      </c>
      <c r="C11" s="104">
        <f>+'Skema1-7_2013'!J11</f>
        <v>3350806.7895034342</v>
      </c>
      <c r="D11" s="87">
        <v>115681.84254350007</v>
      </c>
      <c r="E11" s="87">
        <f t="shared" si="0"/>
        <v>3235124.9469599342</v>
      </c>
      <c r="F11" s="87">
        <v>377671.20627244003</v>
      </c>
      <c r="G11" s="99">
        <f t="shared" si="1"/>
        <v>2857453.7406874942</v>
      </c>
      <c r="I11" s="3"/>
      <c r="J11" s="3"/>
      <c r="K11" s="3"/>
      <c r="M11" s="35"/>
    </row>
    <row r="12" spans="1:13" ht="13.5" customHeight="1" x14ac:dyDescent="0.2">
      <c r="A12" s="77">
        <f>+'(skema1-7_2012 - 12pl)'!A12</f>
        <v>2000</v>
      </c>
      <c r="B12" s="7" t="str">
        <f>+'(skema1-7_2012 - 12pl)'!B12</f>
        <v>Nordsjællands Hospital</v>
      </c>
      <c r="C12" s="104">
        <f>+'Skema1-7_2013'!J12</f>
        <v>2399287.2551335203</v>
      </c>
      <c r="D12" s="87">
        <v>33045.699999999997</v>
      </c>
      <c r="E12" s="87">
        <f t="shared" si="0"/>
        <v>2366241.5551335202</v>
      </c>
      <c r="F12" s="87">
        <v>112423.41066303999</v>
      </c>
      <c r="G12" s="99">
        <f t="shared" si="1"/>
        <v>2253818.1444704803</v>
      </c>
      <c r="I12" s="3"/>
      <c r="J12" s="3"/>
      <c r="K12" s="3"/>
      <c r="M12" s="35"/>
    </row>
    <row r="13" spans="1:13" ht="13.5" customHeight="1" x14ac:dyDescent="0.2">
      <c r="A13" s="77">
        <f>+'(skema1-7_2012 - 12pl)'!A13</f>
        <v>4001</v>
      </c>
      <c r="B13" s="7" t="str">
        <f>+'(skema1-7_2012 - 12pl)'!B13</f>
        <v>Bornholms Hospital</v>
      </c>
      <c r="C13" s="104">
        <f>+'Skema1-7_2013'!J13</f>
        <v>391745.79442747298</v>
      </c>
      <c r="D13" s="87">
        <v>0</v>
      </c>
      <c r="E13" s="87">
        <f t="shared" si="0"/>
        <v>391745.79442747298</v>
      </c>
      <c r="F13" s="87">
        <v>24284.147640207997</v>
      </c>
      <c r="G13" s="99">
        <f t="shared" si="1"/>
        <v>367461.64678726497</v>
      </c>
      <c r="I13" s="3"/>
      <c r="J13" s="3"/>
      <c r="K13" s="3"/>
    </row>
    <row r="14" spans="1:13" ht="13.5" customHeight="1" x14ac:dyDescent="0.2">
      <c r="A14" s="77">
        <f>+'(skema1-7_2012 - 12pl)'!A14</f>
        <v>3810</v>
      </c>
      <c r="B14" s="7" t="str">
        <f>+'(skema1-7_2012 - 12pl)'!B14</f>
        <v>Roskilde og Køge Sygehuse</v>
      </c>
      <c r="C14" s="104">
        <f>+'Skema1-7_2013'!J14</f>
        <v>2796594.3249999997</v>
      </c>
      <c r="D14" s="87">
        <v>49089</v>
      </c>
      <c r="E14" s="87">
        <f t="shared" si="0"/>
        <v>2747505.3249999997</v>
      </c>
      <c r="F14" s="87">
        <v>350930.11578743201</v>
      </c>
      <c r="G14" s="99">
        <f t="shared" si="1"/>
        <v>2396575.2092125677</v>
      </c>
      <c r="I14" s="3"/>
      <c r="J14" s="3"/>
      <c r="K14" s="3"/>
    </row>
    <row r="15" spans="1:13" ht="13.5" customHeight="1" x14ac:dyDescent="0.2">
      <c r="A15" s="77">
        <f>+'(skema1-7_2012 - 12pl)'!A15</f>
        <v>3820</v>
      </c>
      <c r="B15" s="7" t="str">
        <f>+'(skema1-7_2012 - 12pl)'!B15</f>
        <v>Holbæk Sygehus</v>
      </c>
      <c r="C15" s="104">
        <f>+'Skema1-7_2013'!J15</f>
        <v>1083618.4221300001</v>
      </c>
      <c r="D15" s="87">
        <v>17120</v>
      </c>
      <c r="E15" s="87">
        <f t="shared" si="0"/>
        <v>1066498.4221300001</v>
      </c>
      <c r="F15" s="87">
        <v>68920.913027455987</v>
      </c>
      <c r="G15" s="99">
        <f t="shared" si="1"/>
        <v>997577.50910254405</v>
      </c>
      <c r="I15" s="3"/>
      <c r="J15" s="3"/>
      <c r="K15" s="3"/>
    </row>
    <row r="16" spans="1:13" ht="13.5" customHeight="1" x14ac:dyDescent="0.2">
      <c r="A16" s="77">
        <f>+'(skema1-7_2012 - 12pl)'!A16</f>
        <v>3830</v>
      </c>
      <c r="B16" s="7" t="str">
        <f>+'(skema1-7_2012 - 12pl)'!B16</f>
        <v>Næstved, Slagelse og Ringsted Sygehuse</v>
      </c>
      <c r="C16" s="104">
        <f>+'Skema1-7_2013'!J16</f>
        <v>2565112.0780000002</v>
      </c>
      <c r="D16" s="87">
        <v>25553</v>
      </c>
      <c r="E16" s="87">
        <f t="shared" si="0"/>
        <v>2539559.0780000002</v>
      </c>
      <c r="F16" s="87">
        <v>180621.541988032</v>
      </c>
      <c r="G16" s="99">
        <f t="shared" si="1"/>
        <v>2358937.5360119683</v>
      </c>
      <c r="I16" s="3"/>
      <c r="J16" s="3"/>
      <c r="K16" s="3"/>
    </row>
    <row r="17" spans="1:11" ht="13.5" customHeight="1" x14ac:dyDescent="0.2">
      <c r="A17" s="77">
        <f>+'(skema1-7_2012 - 12pl)'!A17</f>
        <v>3840</v>
      </c>
      <c r="B17" s="7" t="str">
        <f>+'(skema1-7_2012 - 12pl)'!B17</f>
        <v>Nykøbing F.  Sygehus</v>
      </c>
      <c r="C17" s="104">
        <f>+'Skema1-7_2013'!J17</f>
        <v>804630.92715</v>
      </c>
      <c r="D17" s="87">
        <v>7398</v>
      </c>
      <c r="E17" s="87">
        <f t="shared" si="0"/>
        <v>797232.92715</v>
      </c>
      <c r="F17" s="87">
        <v>21749.779339207998</v>
      </c>
      <c r="G17" s="99">
        <f t="shared" si="1"/>
        <v>775483.14781079197</v>
      </c>
      <c r="I17" s="3"/>
      <c r="J17" s="3"/>
      <c r="K17" s="3"/>
    </row>
    <row r="18" spans="1:11" ht="13.5" customHeight="1" x14ac:dyDescent="0.2">
      <c r="A18" s="77">
        <f>+'(skema1-7_2012 - 12pl)'!A18</f>
        <v>4202</v>
      </c>
      <c r="B18" s="7" t="str">
        <f>+'(skema1-7_2012 - 12pl)'!B18</f>
        <v>Odense Universitetshospital</v>
      </c>
      <c r="C18" s="104">
        <f>+'Skema1-7_2013'!J18</f>
        <v>6264763</v>
      </c>
      <c r="D18" s="87">
        <f>122338-122338+5447+167546</f>
        <v>172993</v>
      </c>
      <c r="E18" s="87">
        <f t="shared" si="0"/>
        <v>6091770</v>
      </c>
      <c r="F18" s="87">
        <v>582757.55934109597</v>
      </c>
      <c r="G18" s="99">
        <f t="shared" si="1"/>
        <v>5509012.4406589037</v>
      </c>
      <c r="I18" s="3"/>
      <c r="J18" s="3"/>
      <c r="K18" s="3"/>
    </row>
    <row r="19" spans="1:11" ht="13.5" customHeight="1" x14ac:dyDescent="0.2">
      <c r="A19" s="77">
        <f>+'(skema1-7_2012 - 12pl)'!A19</f>
        <v>5000</v>
      </c>
      <c r="B19" s="7" t="str">
        <f>+'(skema1-7_2012 - 12pl)'!B19</f>
        <v>Sygehus Sønderjylland</v>
      </c>
      <c r="C19" s="104">
        <f>+'Skema1-7_2013'!J19</f>
        <v>1769590</v>
      </c>
      <c r="D19" s="87">
        <v>6766</v>
      </c>
      <c r="E19" s="87">
        <f t="shared" si="0"/>
        <v>1762824</v>
      </c>
      <c r="F19" s="87">
        <v>106453.59389593599</v>
      </c>
      <c r="G19" s="99">
        <f t="shared" si="1"/>
        <v>1656370.4061040641</v>
      </c>
      <c r="I19" s="3"/>
      <c r="J19" s="3"/>
      <c r="K19" s="3"/>
    </row>
    <row r="20" spans="1:11" ht="13.5" customHeight="1" x14ac:dyDescent="0.2">
      <c r="A20" s="77">
        <f>+'(skema1-7_2012 - 12pl)'!A20</f>
        <v>5501</v>
      </c>
      <c r="B20" s="7" t="str">
        <f>+'(skema1-7_2012 - 12pl)'!B20</f>
        <v>Sydvestjysk Sygehus</v>
      </c>
      <c r="C20" s="104">
        <f>+'Skema1-7_2013'!J20</f>
        <v>1740167</v>
      </c>
      <c r="D20" s="87">
        <v>8484</v>
      </c>
      <c r="E20" s="87">
        <f t="shared" si="0"/>
        <v>1731683</v>
      </c>
      <c r="F20" s="87">
        <v>137621.13080473599</v>
      </c>
      <c r="G20" s="99">
        <f t="shared" si="1"/>
        <v>1594061.8691952641</v>
      </c>
      <c r="I20" s="3"/>
      <c r="J20" s="3"/>
      <c r="K20" s="3"/>
    </row>
    <row r="21" spans="1:11" ht="13.5" customHeight="1" x14ac:dyDescent="0.2">
      <c r="A21" s="77">
        <f>+'(skema1-7_2012 - 12pl)'!A21</f>
        <v>6007</v>
      </c>
      <c r="B21" s="7" t="str">
        <f>+'(skema1-7_2012 - 12pl)'!B21</f>
        <v>Fredericia og Kolding sygehuse</v>
      </c>
      <c r="C21" s="104">
        <f>+'Skema1-7_2013'!J21</f>
        <v>1410424.607848841</v>
      </c>
      <c r="D21" s="87">
        <v>23129.1</v>
      </c>
      <c r="E21" s="87">
        <f t="shared" si="0"/>
        <v>1387295.5078488409</v>
      </c>
      <c r="F21" s="87">
        <f>61879.94234372+5988</f>
        <v>67867.942343720002</v>
      </c>
      <c r="G21" s="99">
        <f t="shared" si="1"/>
        <v>1319427.5655051209</v>
      </c>
      <c r="I21" s="3"/>
      <c r="J21" s="3"/>
      <c r="K21" s="3"/>
    </row>
    <row r="22" spans="1:11" ht="13.5" customHeight="1" x14ac:dyDescent="0.2">
      <c r="A22" s="77">
        <f>+'(skema1-7_2012 - 12pl)'!A22</f>
        <v>6008</v>
      </c>
      <c r="B22" s="7" t="str">
        <f>+'(skema1-7_2012 - 12pl)'!B22</f>
        <v>Vejle-Give-Middelfart Sygehus</v>
      </c>
      <c r="C22" s="104">
        <f>+'Skema1-7_2013'!J22</f>
        <v>1635908.2372208259</v>
      </c>
      <c r="D22" s="87">
        <v>53967.899999999994</v>
      </c>
      <c r="E22" s="87">
        <f t="shared" si="0"/>
        <v>1581940.337220826</v>
      </c>
      <c r="F22" s="87">
        <f>249194.15382784-5988</f>
        <v>243206.15382784</v>
      </c>
      <c r="G22" s="99">
        <f t="shared" si="1"/>
        <v>1338734.183392986</v>
      </c>
      <c r="I22" s="3"/>
      <c r="J22" s="3"/>
      <c r="K22" s="3"/>
    </row>
    <row r="23" spans="1:11" ht="13.5" customHeight="1" x14ac:dyDescent="0.2">
      <c r="A23" s="77">
        <f>+'(skema1-7_2012 - 12pl)'!A23</f>
        <v>6013</v>
      </c>
      <c r="B23" s="7" t="str">
        <f>+'(skema1-7_2012 - 12pl)'!B23</f>
        <v>De Vestdanske Friklinikker, Give</v>
      </c>
      <c r="C23" s="104">
        <f>+'Skema1-7_2013'!J23</f>
        <v>86001</v>
      </c>
      <c r="D23" s="87">
        <v>0</v>
      </c>
      <c r="E23" s="87">
        <f t="shared" si="0"/>
        <v>86001</v>
      </c>
      <c r="F23" s="87">
        <v>280.11759999999998</v>
      </c>
      <c r="G23" s="99">
        <f t="shared" si="1"/>
        <v>85720.882400000002</v>
      </c>
      <c r="I23" s="3"/>
      <c r="J23" s="3"/>
      <c r="K23" s="3"/>
    </row>
    <row r="24" spans="1:11" ht="13.5" customHeight="1" x14ac:dyDescent="0.2">
      <c r="A24" s="77">
        <f>+'(skema1-7_2012 - 12pl)'!A24</f>
        <v>6006</v>
      </c>
      <c r="B24" s="7" t="str">
        <f>+'(skema1-7_2012 - 12pl)'!B24</f>
        <v>Hospitalsenheden Horsens</v>
      </c>
      <c r="C24" s="104">
        <f>+'Skema1-7_2013'!J24</f>
        <v>963104</v>
      </c>
      <c r="D24" s="87">
        <v>6411</v>
      </c>
      <c r="E24" s="87">
        <f t="shared" si="0"/>
        <v>956693</v>
      </c>
      <c r="F24" s="87">
        <v>30538.839001952001</v>
      </c>
      <c r="G24" s="99">
        <f t="shared" si="1"/>
        <v>926154.16099804803</v>
      </c>
      <c r="I24" s="3"/>
      <c r="J24" s="3"/>
      <c r="K24" s="3"/>
    </row>
    <row r="25" spans="1:11" ht="13.5" customHeight="1" x14ac:dyDescent="0.2">
      <c r="A25" s="77">
        <f>+'(skema1-7_2012 - 12pl)'!A25</f>
        <v>6650</v>
      </c>
      <c r="B25" s="7" t="str">
        <f>+'(skema1-7_2012 - 12pl)'!B25</f>
        <v>Hospitalsenhed Vest</v>
      </c>
      <c r="C25" s="104">
        <f>+'Skema1-7_2013'!J25</f>
        <v>2071512</v>
      </c>
      <c r="D25" s="87">
        <v>20120</v>
      </c>
      <c r="E25" s="87">
        <f t="shared" si="0"/>
        <v>2051392</v>
      </c>
      <c r="F25" s="87">
        <v>188742.93412585597</v>
      </c>
      <c r="G25" s="99">
        <f t="shared" si="1"/>
        <v>1862649.065874144</v>
      </c>
      <c r="I25" s="3"/>
      <c r="J25" s="3"/>
      <c r="K25" s="3"/>
    </row>
    <row r="26" spans="1:11" ht="13.5" customHeight="1" x14ac:dyDescent="0.2">
      <c r="A26" s="77">
        <f>+'(skema1-7_2012 - 12pl)'!A26</f>
        <v>6620</v>
      </c>
      <c r="B26" s="7" t="str">
        <f>+'(skema1-7_2012 - 12pl)'!B26</f>
        <v xml:space="preserve">Århus Universitetshospital </v>
      </c>
      <c r="C26" s="104">
        <f>+'Skema1-7_2013'!J26</f>
        <v>6880219.9589999998</v>
      </c>
      <c r="D26" s="87">
        <v>262986</v>
      </c>
      <c r="E26" s="87">
        <f t="shared" si="0"/>
        <v>6617233.9589999998</v>
      </c>
      <c r="F26" s="87">
        <v>913516.70415995189</v>
      </c>
      <c r="G26" s="99">
        <f t="shared" si="1"/>
        <v>5703717.254840048</v>
      </c>
      <c r="I26" s="3"/>
      <c r="J26" s="3"/>
      <c r="K26" s="3"/>
    </row>
    <row r="27" spans="1:11" ht="13.5" customHeight="1" x14ac:dyDescent="0.2">
      <c r="A27" s="77">
        <f>+'(skema1-7_2012 - 12pl)'!A27</f>
        <v>7005</v>
      </c>
      <c r="B27" s="7" t="str">
        <f>+'(skema1-7_2012 - 12pl)'!B27</f>
        <v>Regionshospitalet Randers</v>
      </c>
      <c r="C27" s="104">
        <f>+'Skema1-7_2013'!J27</f>
        <v>1015700</v>
      </c>
      <c r="D27" s="87">
        <v>659</v>
      </c>
      <c r="E27" s="87">
        <f t="shared" si="0"/>
        <v>1015041</v>
      </c>
      <c r="F27" s="87">
        <v>36177.206221920002</v>
      </c>
      <c r="G27" s="99">
        <f t="shared" si="1"/>
        <v>978863.79377808003</v>
      </c>
      <c r="I27" s="3"/>
      <c r="J27" s="3"/>
      <c r="K27" s="3"/>
    </row>
    <row r="28" spans="1:11" ht="13.5" customHeight="1" x14ac:dyDescent="0.2">
      <c r="A28" s="77">
        <f>+'(skema1-7_2012 - 12pl)'!A28</f>
        <v>6630</v>
      </c>
      <c r="B28" s="7" t="str">
        <f>+'(skema1-7_2012 - 12pl)'!B28</f>
        <v>Hospitalsenhed Midt</v>
      </c>
      <c r="C28" s="104">
        <f>+'Skema1-7_2013'!J28</f>
        <v>2474154</v>
      </c>
      <c r="D28" s="87">
        <v>39379</v>
      </c>
      <c r="E28" s="87">
        <f t="shared" si="0"/>
        <v>2434775</v>
      </c>
      <c r="F28" s="87">
        <v>138719.97545628791</v>
      </c>
      <c r="G28" s="99">
        <f t="shared" si="1"/>
        <v>2296055.0245437119</v>
      </c>
      <c r="I28" s="3"/>
      <c r="J28" s="3"/>
      <c r="K28" s="3"/>
    </row>
    <row r="29" spans="1:11" ht="13.5" customHeight="1" x14ac:dyDescent="0.2">
      <c r="A29" s="77">
        <f>+'(skema1-7_2012 - 12pl)'!A29</f>
        <v>7603</v>
      </c>
      <c r="B29" s="7" t="str">
        <f>+'(skema1-7_2012 - 12pl)'!B29</f>
        <v>Sygehus Thy-Mors</v>
      </c>
      <c r="C29" s="104">
        <f>+'Skema1-7_2013'!J29</f>
        <v>406290.8</v>
      </c>
      <c r="D29" s="87">
        <v>0</v>
      </c>
      <c r="E29" s="87">
        <f t="shared" si="0"/>
        <v>406290.8</v>
      </c>
      <c r="F29" s="87">
        <v>6481.0102524800004</v>
      </c>
      <c r="G29" s="99">
        <f t="shared" si="1"/>
        <v>399809.78974752</v>
      </c>
      <c r="I29" s="3"/>
      <c r="J29" s="3"/>
      <c r="K29" s="3"/>
    </row>
    <row r="30" spans="1:11" ht="13.5" customHeight="1" x14ac:dyDescent="0.2">
      <c r="A30" s="77">
        <f>+'(skema1-7_2012 - 12pl)'!A30</f>
        <v>8001</v>
      </c>
      <c r="B30" s="7" t="str">
        <f>+'(skema1-7_2012 - 12pl)'!B30</f>
        <v>Aalborg Universitetshospital</v>
      </c>
      <c r="C30" s="104">
        <f>+'Skema1-7_2013'!J30</f>
        <v>4094602.9819999998</v>
      </c>
      <c r="D30" s="87">
        <v>125697.826</v>
      </c>
      <c r="E30" s="87">
        <f t="shared" si="0"/>
        <v>3968905.156</v>
      </c>
      <c r="F30" s="87">
        <v>339946.73934916954</v>
      </c>
      <c r="G30" s="99">
        <f t="shared" si="1"/>
        <v>3628958.4166508303</v>
      </c>
      <c r="I30" s="3"/>
      <c r="J30" s="3"/>
      <c r="K30" s="3"/>
    </row>
    <row r="31" spans="1:11" ht="13.5" customHeight="1" x14ac:dyDescent="0.2">
      <c r="A31" s="77">
        <f>+'(skema1-7_2012 - 12pl)'!A31</f>
        <v>8003</v>
      </c>
      <c r="B31" s="7" t="str">
        <f>+'(skema1-7_2012 - 12pl)'!B31</f>
        <v>Sygehus Vendsyssel</v>
      </c>
      <c r="C31" s="104">
        <f>+'Skema1-7_2013'!J31</f>
        <v>951839.74100000004</v>
      </c>
      <c r="D31" s="87">
        <v>2281.402</v>
      </c>
      <c r="E31" s="87">
        <f t="shared" si="0"/>
        <v>949558.33900000004</v>
      </c>
      <c r="F31" s="87">
        <v>36073.541616360002</v>
      </c>
      <c r="G31" s="99">
        <f t="shared" si="1"/>
        <v>913484.79738364008</v>
      </c>
      <c r="I31" s="3"/>
      <c r="J31" s="3"/>
      <c r="K31" s="3"/>
    </row>
    <row r="32" spans="1:11" ht="13.5" customHeight="1" x14ac:dyDescent="0.2">
      <c r="A32" s="78">
        <f>+'(skema1-7_2012 - 12pl)'!A32</f>
        <v>8005</v>
      </c>
      <c r="B32" s="73" t="str">
        <f>+'(skema1-7_2012 - 12pl)'!B32</f>
        <v>Sygehus Himmerland</v>
      </c>
      <c r="C32" s="104">
        <f>+'Skema1-7_2013'!J32</f>
        <v>250768.55499999999</v>
      </c>
      <c r="D32" s="87">
        <v>0</v>
      </c>
      <c r="E32" s="87">
        <f t="shared" si="0"/>
        <v>250768.55499999999</v>
      </c>
      <c r="F32" s="87">
        <v>341.71327664</v>
      </c>
      <c r="G32" s="99">
        <f t="shared" si="1"/>
        <v>250426.84172336</v>
      </c>
      <c r="I32" s="3"/>
      <c r="J32" s="3"/>
      <c r="K32" s="3"/>
    </row>
    <row r="33" spans="1:11" ht="13.5" customHeight="1" x14ac:dyDescent="0.2">
      <c r="A33" s="13"/>
      <c r="B33" s="13" t="s">
        <v>22</v>
      </c>
      <c r="C33" s="88">
        <f>SUM(C5:C32)</f>
        <v>60233527.299925454</v>
      </c>
      <c r="D33" s="88">
        <f>SUM(D5:D32)</f>
        <v>1413107.7001783794</v>
      </c>
      <c r="E33" s="88">
        <f>SUM(E5:E32)</f>
        <v>58820419.599747084</v>
      </c>
      <c r="F33" s="88">
        <f>SUM(F5:F32)</f>
        <v>5534366.2186923372</v>
      </c>
      <c r="G33" s="101">
        <f>SUM(G5:G32)</f>
        <v>53286053.381054744</v>
      </c>
      <c r="I33" s="3"/>
      <c r="J33" s="3"/>
      <c r="K33" s="3"/>
    </row>
    <row r="34" spans="1:11" ht="13.5" customHeight="1" x14ac:dyDescent="0.2">
      <c r="I34" s="39"/>
      <c r="J34" s="3"/>
      <c r="K34" s="3"/>
    </row>
    <row r="35" spans="1:11" ht="13.5" customHeight="1" x14ac:dyDescent="0.2">
      <c r="B35" s="17" t="s">
        <v>36</v>
      </c>
      <c r="C35" s="18">
        <f>SUM(C5:C13)</f>
        <v>20968525.665575795</v>
      </c>
      <c r="D35" s="18">
        <f t="shared" ref="D35:G35" si="2">SUM(D5:D13)</f>
        <v>591073.47217837954</v>
      </c>
      <c r="E35" s="18">
        <f t="shared" si="2"/>
        <v>20377452.193397414</v>
      </c>
      <c r="F35" s="18">
        <f t="shared" si="2"/>
        <v>2083418.7072762633</v>
      </c>
      <c r="G35" s="6">
        <f t="shared" si="2"/>
        <v>18294033.486121148</v>
      </c>
      <c r="I35" s="39"/>
    </row>
    <row r="36" spans="1:11" ht="13.5" customHeight="1" x14ac:dyDescent="0.2">
      <c r="B36" s="19" t="s">
        <v>37</v>
      </c>
      <c r="C36" s="5">
        <f>SUM(C14:C17)</f>
        <v>7249955.7522800006</v>
      </c>
      <c r="D36" s="5">
        <f t="shared" ref="D36:G36" si="3">SUM(D14:D17)</f>
        <v>99160</v>
      </c>
      <c r="E36" s="5">
        <f t="shared" si="3"/>
        <v>7150795.7522800006</v>
      </c>
      <c r="F36" s="5">
        <f t="shared" si="3"/>
        <v>622222.35014212807</v>
      </c>
      <c r="G36" s="8">
        <f t="shared" si="3"/>
        <v>6528573.4021378709</v>
      </c>
    </row>
    <row r="37" spans="1:11" ht="13.5" customHeight="1" x14ac:dyDescent="0.2">
      <c r="B37" s="19" t="s">
        <v>38</v>
      </c>
      <c r="C37" s="5">
        <f>SUM(C18:C23)</f>
        <v>12906853.845069667</v>
      </c>
      <c r="D37" s="5">
        <f t="shared" ref="D37:G37" si="4">SUM(D18:D23)</f>
        <v>265340</v>
      </c>
      <c r="E37" s="5">
        <f t="shared" si="4"/>
        <v>12641513.845069665</v>
      </c>
      <c r="F37" s="5">
        <f t="shared" si="4"/>
        <v>1138186.4978133279</v>
      </c>
      <c r="G37" s="8">
        <f t="shared" si="4"/>
        <v>11503327.34725634</v>
      </c>
    </row>
    <row r="38" spans="1:11" ht="13.5" customHeight="1" x14ac:dyDescent="0.2">
      <c r="B38" s="19" t="s">
        <v>39</v>
      </c>
      <c r="C38" s="5">
        <f>SUM(C24:C28)</f>
        <v>13404689.958999999</v>
      </c>
      <c r="D38" s="5">
        <f t="shared" ref="D38:G38" si="5">SUM(D24:D28)</f>
        <v>329555</v>
      </c>
      <c r="E38" s="5">
        <f t="shared" si="5"/>
        <v>13075134.958999999</v>
      </c>
      <c r="F38" s="5">
        <f t="shared" si="5"/>
        <v>1307695.6589659676</v>
      </c>
      <c r="G38" s="8">
        <f t="shared" si="5"/>
        <v>11767439.300034033</v>
      </c>
    </row>
    <row r="39" spans="1:11" ht="13.5" customHeight="1" x14ac:dyDescent="0.2">
      <c r="B39" s="20" t="s">
        <v>40</v>
      </c>
      <c r="C39" s="10">
        <f>SUM(C29:C32)</f>
        <v>5703502.0779999997</v>
      </c>
      <c r="D39" s="10">
        <f t="shared" ref="D39:G39" si="6">SUM(D29:D32)</f>
        <v>127979.228</v>
      </c>
      <c r="E39" s="10">
        <f t="shared" si="6"/>
        <v>5575522.8499999996</v>
      </c>
      <c r="F39" s="10">
        <f t="shared" si="6"/>
        <v>382843.00449464953</v>
      </c>
      <c r="G39" s="21">
        <f t="shared" si="6"/>
        <v>5192679.8455053503</v>
      </c>
    </row>
    <row r="40" spans="1:11" ht="13.5" customHeight="1" x14ac:dyDescent="0.2">
      <c r="B40" s="13" t="s">
        <v>22</v>
      </c>
      <c r="C40" s="22">
        <f>SUM(C35:C39)</f>
        <v>60233527.299925461</v>
      </c>
      <c r="D40" s="102">
        <f>SUM(D35:D39)</f>
        <v>1413107.7001783797</v>
      </c>
      <c r="E40" s="102">
        <f>SUM(E35:E39)</f>
        <v>58820419.599747077</v>
      </c>
      <c r="F40" s="102">
        <f>SUM(F35:F39)</f>
        <v>5534366.2186923362</v>
      </c>
      <c r="G40" s="103">
        <f>SUM(G35:G39)</f>
        <v>53286053.381054737</v>
      </c>
    </row>
    <row r="41" spans="1:11" ht="13.5" customHeight="1" x14ac:dyDescent="0.2"/>
    <row r="42" spans="1:11" ht="13.5" customHeight="1" x14ac:dyDescent="0.2">
      <c r="F42" s="186"/>
      <c r="G42" s="186"/>
      <c r="H42" s="186"/>
    </row>
    <row r="43" spans="1:11" ht="13.5" customHeight="1" x14ac:dyDescent="0.2">
      <c r="F43" s="186"/>
      <c r="G43" s="186"/>
      <c r="H43" s="186"/>
    </row>
    <row r="44" spans="1:11" ht="13.5" customHeight="1" x14ac:dyDescent="0.2">
      <c r="F44" s="186"/>
      <c r="G44" s="186"/>
      <c r="H44" s="186"/>
    </row>
    <row r="45" spans="1:11" ht="13.5" customHeight="1" x14ac:dyDescent="0.2">
      <c r="A45" s="80"/>
      <c r="B45" s="39"/>
      <c r="C45" s="28"/>
      <c r="D45" s="39"/>
      <c r="F45" s="186"/>
      <c r="G45" s="186"/>
      <c r="H45" s="186"/>
    </row>
    <row r="46" spans="1:11" ht="13.5" customHeight="1" x14ac:dyDescent="0.2">
      <c r="A46" s="80"/>
      <c r="B46" s="3"/>
      <c r="C46" s="3"/>
      <c r="D46" s="3"/>
      <c r="F46" s="186"/>
      <c r="G46" s="186"/>
      <c r="H46" s="186"/>
    </row>
    <row r="47" spans="1:11" ht="13.5" customHeight="1" x14ac:dyDescent="0.2">
      <c r="A47" s="80"/>
      <c r="B47" s="3"/>
      <c r="C47" s="3"/>
      <c r="D47" s="3"/>
      <c r="F47" s="186"/>
      <c r="G47" s="186"/>
      <c r="H47" s="186"/>
    </row>
    <row r="48" spans="1:11" ht="13.5" customHeight="1" x14ac:dyDescent="0.2">
      <c r="A48" s="80"/>
      <c r="B48" s="3"/>
      <c r="C48" s="3"/>
      <c r="D48" s="3"/>
    </row>
    <row r="49" spans="1:4" x14ac:dyDescent="0.2">
      <c r="A49" s="80"/>
      <c r="B49" s="3"/>
      <c r="C49" s="3"/>
      <c r="D49" s="3"/>
    </row>
    <row r="50" spans="1:4" x14ac:dyDescent="0.2">
      <c r="A50" s="80"/>
      <c r="B50" s="3"/>
      <c r="C50" s="3"/>
      <c r="D50" s="3"/>
    </row>
  </sheetData>
  <phoneticPr fontId="4" type="noConversion"/>
  <pageMargins left="0.51181102362204722" right="0.43307086614173229" top="0.51181102362204722" bottom="0.19685039370078741" header="0.23622047244094491" footer="0.23622047244094491"/>
  <pageSetup paperSize="9" scale="76" orientation="landscape" r:id="rId1"/>
  <headerFooter alignWithMargins="0">
    <oddHeader>&amp;CSide &amp;P / &amp;N</oddHeader>
  </headerFooter>
  <ignoredErrors>
    <ignoredError sqref="D35:F39" formulaRange="1"/>
    <ignoredError sqref="F21:F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zoomScaleNormal="100" workbookViewId="0">
      <selection activeCell="D39" sqref="D39"/>
    </sheetView>
  </sheetViews>
  <sheetFormatPr defaultColWidth="9.140625" defaultRowHeight="12" x14ac:dyDescent="0.2"/>
  <cols>
    <col min="1" max="1" width="8.5703125" style="38" customWidth="1"/>
    <col min="2" max="2" width="39.28515625" style="24" customWidth="1"/>
    <col min="3" max="3" width="20.140625" style="26" customWidth="1"/>
    <col min="4" max="7" width="14.28515625" style="24" customWidth="1"/>
    <col min="8" max="16384" width="9.140625" style="24"/>
  </cols>
  <sheetData>
    <row r="1" spans="1:7" ht="15.75" x14ac:dyDescent="0.25">
      <c r="A1" s="74" t="str">
        <f>'Skema1-7_2012'!A1</f>
        <v>Endelig udgave</v>
      </c>
    </row>
    <row r="2" spans="1:7" ht="13.5" customHeight="1" x14ac:dyDescent="0.2">
      <c r="A2" s="97" t="s">
        <v>153</v>
      </c>
      <c r="B2" s="39"/>
      <c r="C2" s="28"/>
      <c r="D2" s="38"/>
    </row>
    <row r="3" spans="1:7" ht="13.5" customHeight="1" x14ac:dyDescent="0.2">
      <c r="A3" s="98" t="s">
        <v>53</v>
      </c>
      <c r="B3" s="39"/>
      <c r="C3" s="28"/>
    </row>
    <row r="4" spans="1:7" ht="54" customHeight="1" x14ac:dyDescent="0.2">
      <c r="A4" s="75" t="s">
        <v>14</v>
      </c>
      <c r="B4" s="75" t="s">
        <v>0</v>
      </c>
      <c r="C4" s="12" t="s">
        <v>23</v>
      </c>
      <c r="D4" s="12" t="s">
        <v>24</v>
      </c>
      <c r="E4" s="12" t="s">
        <v>31</v>
      </c>
      <c r="F4" s="12" t="s">
        <v>29</v>
      </c>
      <c r="G4" s="12" t="s">
        <v>30</v>
      </c>
    </row>
    <row r="5" spans="1:7" ht="13.5" customHeight="1" x14ac:dyDescent="0.2">
      <c r="A5" s="76">
        <f>+'(skema1-7_2012 - 12pl)'!A5</f>
        <v>1301</v>
      </c>
      <c r="B5" s="4" t="str">
        <f>+'(skema1-7_2012 - 12pl)'!B5</f>
        <v>Rigshospitalet</v>
      </c>
      <c r="C5" s="104">
        <f>IF(DTD_12!C5=0,"-",DTD_13!C5/DTD_12!C5*100-100)</f>
        <v>-0.70933570345393093</v>
      </c>
      <c r="D5" s="105">
        <f>IF(DTD_12!D5=0,"-",DTD_13!D5/DTD_12!D5*100-100)</f>
        <v>7.0236231186590317</v>
      </c>
      <c r="E5" s="87">
        <f>IF(DTD_12!E5=0,"-",DTD_13!E5/DTD_12!E5*100-100)</f>
        <v>-0.99700253888946122</v>
      </c>
      <c r="F5" s="87">
        <f>IF(DTD_12!F5=0,"-",DTD_13!F5/DTD_12!F5*100-100)</f>
        <v>3.836492558542659E-2</v>
      </c>
      <c r="G5" s="99">
        <f>IF(DTD_12!G5=0,"-",DTD_13!G5/DTD_12!G5*100-100)</f>
        <v>-1.172185108658482</v>
      </c>
    </row>
    <row r="6" spans="1:7" ht="13.5" customHeight="1" x14ac:dyDescent="0.2">
      <c r="A6" s="77">
        <f>+'(skema1-7_2012 - 12pl)'!A6</f>
        <v>1309</v>
      </c>
      <c r="B6" s="7" t="str">
        <f>+'(skema1-7_2012 - 12pl)'!B6</f>
        <v>Bispebjerg og Frederiksberg hospitaler</v>
      </c>
      <c r="C6" s="104">
        <f>IF(DTD_12!C6=0,"-",DTD_13!C6/DTD_12!C6*100-100)</f>
        <v>0.90271288621732992</v>
      </c>
      <c r="D6" s="105">
        <f>IF(DTD_12!D6=0,"-",DTD_13!D6/DTD_12!D6*100-100)</f>
        <v>3.2374987705780569</v>
      </c>
      <c r="E6" s="87">
        <f>IF(DTD_12!E6=0,"-",DTD_13!E6/DTD_12!E6*100-100)</f>
        <v>0.84463059440236066</v>
      </c>
      <c r="F6" s="87">
        <f>IF(DTD_12!F6=0,"-",DTD_13!F6/DTD_12!F6*100-100)</f>
        <v>11.019212544689367</v>
      </c>
      <c r="G6" s="99">
        <f>IF(DTD_12!G6=0,"-",DTD_13!G6/DTD_12!G6*100-100)</f>
        <v>0.26911648461313575</v>
      </c>
    </row>
    <row r="7" spans="1:7" ht="13.5" customHeight="1" x14ac:dyDescent="0.2">
      <c r="A7" s="77">
        <f>+'(skema1-7_2012 - 12pl)'!A7</f>
        <v>1330</v>
      </c>
      <c r="B7" s="7" t="str">
        <f>+'(skema1-7_2012 - 12pl)'!B7</f>
        <v>Hvidovre Hospital</v>
      </c>
      <c r="C7" s="104">
        <f>IF(DTD_12!C7=0,"-",DTD_13!C7/DTD_12!C7*100-100)</f>
        <v>5.4590064110113872</v>
      </c>
      <c r="D7" s="105">
        <f>IF(DTD_12!D7=0,"-",DTD_13!D7/DTD_12!D7*100-100)</f>
        <v>-21.489358304366363</v>
      </c>
      <c r="E7" s="87">
        <f>IF(DTD_12!E7=0,"-",DTD_13!E7/DTD_12!E7*100-100)</f>
        <v>6.4280787796982253</v>
      </c>
      <c r="F7" s="87">
        <f>IF(DTD_12!F7=0,"-",DTD_13!F7/DTD_12!F7*100-100)</f>
        <v>1.1215137260331005</v>
      </c>
      <c r="G7" s="99">
        <f>IF(DTD_12!G7=0,"-",DTD_13!G7/DTD_12!G7*100-100)</f>
        <v>6.7830869879774554</v>
      </c>
    </row>
    <row r="8" spans="1:7" ht="13.5" customHeight="1" x14ac:dyDescent="0.2">
      <c r="A8" s="77">
        <f>+'(skema1-7_2012 - 12pl)'!A8</f>
        <v>1351</v>
      </c>
      <c r="B8" s="7" t="str">
        <f>+'(skema1-7_2012 - 12pl)'!B8</f>
        <v>Amager Hospital</v>
      </c>
      <c r="C8" s="104">
        <f>IF(DTD_12!C8=0,"-",DTD_13!C8/DTD_12!C8*100-100)</f>
        <v>-9.3844059340218848</v>
      </c>
      <c r="D8" s="105" t="str">
        <f>IF(DTD_12!D8=0,"-",DTD_13!D8/DTD_12!D8*100-100)</f>
        <v>-</v>
      </c>
      <c r="E8" s="87">
        <f>IF(DTD_12!E8=0,"-",DTD_13!E8/DTD_12!E8*100-100)</f>
        <v>-9.4909459813641917</v>
      </c>
      <c r="F8" s="87">
        <f>IF(DTD_12!F8=0,"-",DTD_13!F8/DTD_12!F8*100-100)</f>
        <v>-34.160715896166522</v>
      </c>
      <c r="G8" s="99">
        <f>IF(DTD_12!G8=0,"-",DTD_13!G8/DTD_12!G8*100-100)</f>
        <v>-9.419055307245884</v>
      </c>
    </row>
    <row r="9" spans="1:7" ht="13.5" customHeight="1" x14ac:dyDescent="0.2">
      <c r="A9" s="77">
        <f>+'(skema1-7_2012 - 12pl)'!A9</f>
        <v>1501</v>
      </c>
      <c r="B9" s="7" t="str">
        <f>+'(skema1-7_2012 - 12pl)'!B9</f>
        <v>Gentofte Hospital</v>
      </c>
      <c r="C9" s="104">
        <f>IF(DTD_12!C9=0,"-",DTD_13!C9/DTD_12!C9*100-100)</f>
        <v>-0.86123127955580969</v>
      </c>
      <c r="D9" s="105">
        <f>IF(DTD_12!D9=0,"-",DTD_13!D9/DTD_12!D9*100-100)</f>
        <v>2.8421709430404007E-14</v>
      </c>
      <c r="E9" s="87">
        <f>IF(DTD_12!E9=0,"-",DTD_13!E9/DTD_12!E9*100-100)</f>
        <v>-0.87446198863844415</v>
      </c>
      <c r="F9" s="87">
        <f>IF(DTD_12!F9=0,"-",DTD_13!F9/DTD_12!F9*100-100)</f>
        <v>12.309255136894819</v>
      </c>
      <c r="G9" s="99">
        <f>IF(DTD_12!G9=0,"-",DTD_13!G9/DTD_12!G9*100-100)</f>
        <v>-1.7420316182616915</v>
      </c>
    </row>
    <row r="10" spans="1:7" ht="13.5" customHeight="1" x14ac:dyDescent="0.2">
      <c r="A10" s="77">
        <f>+'(skema1-7_2012 - 12pl)'!A10</f>
        <v>1502</v>
      </c>
      <c r="B10" s="7" t="str">
        <f>+'(skema1-7_2012 - 12pl)'!B10</f>
        <v>Glostrup Hospital</v>
      </c>
      <c r="C10" s="104">
        <f>IF(DTD_12!C10=0,"-",DTD_13!C10/DTD_12!C10*100-100)</f>
        <v>3.0985999831541875</v>
      </c>
      <c r="D10" s="105">
        <f>IF(DTD_12!D10=0,"-",DTD_13!D10/DTD_12!D10*100-100)</f>
        <v>1.7970520414708488</v>
      </c>
      <c r="E10" s="87">
        <f>IF(DTD_12!E10=0,"-",DTD_13!E10/DTD_12!E10*100-100)</f>
        <v>3.1331940981530693</v>
      </c>
      <c r="F10" s="87">
        <f>IF(DTD_12!F10=0,"-",DTD_13!F10/DTD_12!F10*100-100)</f>
        <v>8.2945952925728079</v>
      </c>
      <c r="G10" s="99">
        <f>IF(DTD_12!G10=0,"-",DTD_13!G10/DTD_12!G10*100-100)</f>
        <v>2.22580368555181</v>
      </c>
    </row>
    <row r="11" spans="1:7" ht="13.5" customHeight="1" x14ac:dyDescent="0.2">
      <c r="A11" s="77">
        <f>+'(skema1-7_2012 - 12pl)'!A11</f>
        <v>1516</v>
      </c>
      <c r="B11" s="7" t="str">
        <f>+'(skema1-7_2012 - 12pl)'!B11</f>
        <v>Herlev Hospital</v>
      </c>
      <c r="C11" s="104">
        <f>IF(DTD_12!C11=0,"-",DTD_13!C11/DTD_12!C11*100-100)</f>
        <v>3.7774985094565068</v>
      </c>
      <c r="D11" s="105">
        <f>IF(DTD_12!D11=0,"-",DTD_13!D11/DTD_12!D11*100-100)</f>
        <v>32.34993824600835</v>
      </c>
      <c r="E11" s="87">
        <f>IF(DTD_12!E11=0,"-",DTD_13!E11/DTD_12!E11*100-100)</f>
        <v>2.9825093783087908</v>
      </c>
      <c r="F11" s="87">
        <f>IF(DTD_12!F11=0,"-",DTD_13!F11/DTD_12!F11*100-100)</f>
        <v>14.785447432978543</v>
      </c>
      <c r="G11" s="99">
        <f>IF(DTD_12!G11=0,"-",DTD_13!G11/DTD_12!G11*100-100)</f>
        <v>1.6016836571520372</v>
      </c>
    </row>
    <row r="12" spans="1:7" ht="13.5" customHeight="1" x14ac:dyDescent="0.2">
      <c r="A12" s="77">
        <f>+'(skema1-7_2012 - 12pl)'!A12</f>
        <v>2000</v>
      </c>
      <c r="B12" s="7" t="str">
        <f>+'(skema1-7_2012 - 12pl)'!B12</f>
        <v>Nordsjællands Hospital</v>
      </c>
      <c r="C12" s="104">
        <f>IF(DTD_12!C12=0,"-",DTD_13!C12/DTD_12!C12*100-100)</f>
        <v>-5.0855193837094248E-2</v>
      </c>
      <c r="D12" s="105">
        <f>IF(DTD_12!D12=0,"-",DTD_13!D12/DTD_12!D12*100-100)</f>
        <v>18.021007775812834</v>
      </c>
      <c r="E12" s="87">
        <f>IF(DTD_12!E12=0,"-",DTD_13!E12/DTD_12!E12*100-100)</f>
        <v>-0.26413554210947154</v>
      </c>
      <c r="F12" s="87">
        <f>IF(DTD_12!F12=0,"-",DTD_13!F12/DTD_12!F12*100-100)</f>
        <v>-3.0027268486712018</v>
      </c>
      <c r="G12" s="99">
        <f>IF(DTD_12!G12=0,"-",DTD_13!G12/DTD_12!G12*100-100)</f>
        <v>-0.12347606306477132</v>
      </c>
    </row>
    <row r="13" spans="1:7" ht="13.5" customHeight="1" x14ac:dyDescent="0.2">
      <c r="A13" s="77">
        <f>+'(skema1-7_2012 - 12pl)'!A13</f>
        <v>4001</v>
      </c>
      <c r="B13" s="7" t="str">
        <f>+'(skema1-7_2012 - 12pl)'!B13</f>
        <v>Bornholms Hospital</v>
      </c>
      <c r="C13" s="104">
        <f>IF(DTD_12!C13=0,"-",DTD_13!C13/DTD_12!C13*100-100)</f>
        <v>0.27039806587596615</v>
      </c>
      <c r="D13" s="105" t="str">
        <f>IF(DTD_12!D13=0,"-",DTD_13!D13/DTD_12!D13*100-100)</f>
        <v>-</v>
      </c>
      <c r="E13" s="87">
        <f>IF(DTD_12!E13=0,"-",DTD_13!E13/DTD_12!E13*100-100)</f>
        <v>0.27039806587596615</v>
      </c>
      <c r="F13" s="87">
        <f>IF(DTD_12!F13=0,"-",DTD_13!F13/DTD_12!F13*100-100)</f>
        <v>4.4963390819558811</v>
      </c>
      <c r="G13" s="99">
        <f>IF(DTD_12!G13=0,"-",DTD_13!G13/DTD_12!G13*100-100)</f>
        <v>3.1301685743159169E-3</v>
      </c>
    </row>
    <row r="14" spans="1:7" ht="13.5" customHeight="1" x14ac:dyDescent="0.2">
      <c r="A14" s="77">
        <f>+'(skema1-7_2012 - 12pl)'!A14</f>
        <v>3810</v>
      </c>
      <c r="B14" s="7" t="str">
        <f>+'(skema1-7_2012 - 12pl)'!B14</f>
        <v>Roskilde og Køge Sygehuse</v>
      </c>
      <c r="C14" s="104">
        <f>IF(DTD_12!C14=0,"-",DTD_13!C14/DTD_12!C14*100-100)</f>
        <v>4.3494053609121295</v>
      </c>
      <c r="D14" s="105">
        <f>IF(DTD_12!D14=0,"-",DTD_13!D14/DTD_12!D14*100-100)</f>
        <v>0</v>
      </c>
      <c r="E14" s="87">
        <f>IF(DTD_12!E14=0,"-",DTD_13!E14/DTD_12!E14*100-100)</f>
        <v>4.4305580895041174</v>
      </c>
      <c r="F14" s="87">
        <f>IF(DTD_12!F14=0,"-",DTD_13!F14/DTD_12!F14*100-100)</f>
        <v>19.265003122385508</v>
      </c>
      <c r="G14" s="99">
        <f>IF(DTD_12!G14=0,"-",DTD_13!G14/DTD_12!G14*100-100)</f>
        <v>2.5625588100706125</v>
      </c>
    </row>
    <row r="15" spans="1:7" ht="13.5" customHeight="1" x14ac:dyDescent="0.2">
      <c r="A15" s="77">
        <f>+'(skema1-7_2012 - 12pl)'!A15</f>
        <v>3820</v>
      </c>
      <c r="B15" s="7" t="str">
        <f>+'(skema1-7_2012 - 12pl)'!B15</f>
        <v>Holbæk Sygehus</v>
      </c>
      <c r="C15" s="104">
        <f>IF(DTD_12!C15=0,"-",DTD_13!C15/DTD_12!C15*100-100)</f>
        <v>1.8088159646211892</v>
      </c>
      <c r="D15" s="105">
        <f>IF(DTD_12!D15=0,"-",DTD_13!D15/DTD_12!D15*100-100)</f>
        <v>0</v>
      </c>
      <c r="E15" s="87">
        <f>IF(DTD_12!E15=0,"-",DTD_13!E15/DTD_12!E15*100-100)</f>
        <v>1.8383858358017164</v>
      </c>
      <c r="F15" s="87">
        <f>IF(DTD_12!F15=0,"-",DTD_13!F15/DTD_12!F15*100-100)</f>
        <v>-2.7186570674044219</v>
      </c>
      <c r="G15" s="99">
        <f>IF(DTD_12!G15=0,"-",DTD_13!G15/DTD_12!G15*100-100)</f>
        <v>2.1690424818689991</v>
      </c>
    </row>
    <row r="16" spans="1:7" ht="13.5" customHeight="1" x14ac:dyDescent="0.2">
      <c r="A16" s="77">
        <f>+'(skema1-7_2012 - 12pl)'!A16</f>
        <v>3830</v>
      </c>
      <c r="B16" s="7" t="str">
        <f>+'(skema1-7_2012 - 12pl)'!B16</f>
        <v>Næstved, Slagelse og Ringsted Sygehuse</v>
      </c>
      <c r="C16" s="104">
        <f>IF(DTD_12!C16=0,"-",DTD_13!C16/DTD_12!C16*100-100)</f>
        <v>2.1085216088415422</v>
      </c>
      <c r="D16" s="105">
        <f>IF(DTD_12!D16=0,"-",DTD_13!D16/DTD_12!D16*100-100)</f>
        <v>0</v>
      </c>
      <c r="E16" s="87">
        <f>IF(DTD_12!E16=0,"-",DTD_13!E16/DTD_12!E16*100-100)</f>
        <v>2.1301894562433006</v>
      </c>
      <c r="F16" s="87">
        <f>IF(DTD_12!F16=0,"-",DTD_13!F16/DTD_12!F16*100-100)</f>
        <v>-6.1669983881202484E-2</v>
      </c>
      <c r="G16" s="99">
        <f>IF(DTD_12!G16=0,"-",DTD_13!G16/DTD_12!G16*100-100)</f>
        <v>2.3019873310430086</v>
      </c>
    </row>
    <row r="17" spans="1:7" ht="13.5" customHeight="1" x14ac:dyDescent="0.2">
      <c r="A17" s="77">
        <f>+'(skema1-7_2012 - 12pl)'!A17</f>
        <v>3840</v>
      </c>
      <c r="B17" s="7" t="str">
        <f>+'(skema1-7_2012 - 12pl)'!B17</f>
        <v>Nykøbing F.  Sygehus</v>
      </c>
      <c r="C17" s="104">
        <f>IF(DTD_12!C17=0,"-",DTD_13!C17/DTD_12!C17*100-100)</f>
        <v>-2.8431208364878557</v>
      </c>
      <c r="D17" s="105">
        <f>IF(DTD_12!D17=0,"-",DTD_13!D17/DTD_12!D17*100-100)</f>
        <v>0</v>
      </c>
      <c r="E17" s="87">
        <f>IF(DTD_12!E17=0,"-",DTD_13!E17/DTD_12!E17*100-100)</f>
        <v>-2.8687469891408028</v>
      </c>
      <c r="F17" s="87">
        <f>IF(DTD_12!F17=0,"-",DTD_13!F17/DTD_12!F17*100-100)</f>
        <v>13.980606536044434</v>
      </c>
      <c r="G17" s="99">
        <f>IF(DTD_12!G17=0,"-",DTD_13!G17/DTD_12!G17*100-100)</f>
        <v>-3.2697954700102372</v>
      </c>
    </row>
    <row r="18" spans="1:7" ht="13.5" customHeight="1" x14ac:dyDescent="0.2">
      <c r="A18" s="77">
        <f>+'(skema1-7_2012 - 12pl)'!A18</f>
        <v>4202</v>
      </c>
      <c r="B18" s="7" t="str">
        <f>+'(skema1-7_2012 - 12pl)'!B18</f>
        <v>Odense Universitetshospital</v>
      </c>
      <c r="C18" s="104">
        <f>IF(DTD_12!C18=0,"-",DTD_13!C18/DTD_12!C18*100-100)</f>
        <v>2.269365630978541</v>
      </c>
      <c r="D18" s="105">
        <f>IF(DTD_12!D18=0,"-",DTD_13!D18/DTD_12!D18*100-100)</f>
        <v>-8.5730396838448257</v>
      </c>
      <c r="E18" s="87">
        <f>IF(DTD_12!E18=0,"-",DTD_13!E18/DTD_12!E18*100-100)</f>
        <v>2.6149443604386704</v>
      </c>
      <c r="F18" s="87">
        <f>IF(DTD_12!F18=0,"-",DTD_13!F18/DTD_12!F18*100-100)</f>
        <v>19.214360611669207</v>
      </c>
      <c r="G18" s="99">
        <f>IF(DTD_12!G18=0,"-",DTD_13!G18/DTD_12!G18*100-100)</f>
        <v>1.1254499718668143</v>
      </c>
    </row>
    <row r="19" spans="1:7" ht="13.5" customHeight="1" x14ac:dyDescent="0.2">
      <c r="A19" s="77">
        <f>+'(skema1-7_2012 - 12pl)'!A19</f>
        <v>5000</v>
      </c>
      <c r="B19" s="7" t="str">
        <f>+'(skema1-7_2012 - 12pl)'!B19</f>
        <v>Sygehus Sønderjylland</v>
      </c>
      <c r="C19" s="104">
        <f>IF(DTD_12!C19=0,"-",DTD_13!C19/DTD_12!C19*100-100)</f>
        <v>-1.8928310704002058</v>
      </c>
      <c r="D19" s="105">
        <f>IF(DTD_12!D19=0,"-",DTD_13!D19/DTD_12!D19*100-100)</f>
        <v>100.79999477670722</v>
      </c>
      <c r="E19" s="87">
        <f>IF(DTD_12!E19=0,"-",DTD_13!E19/DTD_12!E19*100-100)</f>
        <v>-2.0850289297641069</v>
      </c>
      <c r="F19" s="87">
        <f>IF(DTD_12!F19=0,"-",DTD_13!F19/DTD_12!F19*100-100)</f>
        <v>3.7440627365477894</v>
      </c>
      <c r="G19" s="99">
        <f>IF(DTD_12!G19=0,"-",DTD_13!G19/DTD_12!G19*100-100)</f>
        <v>-2.4373382555425138</v>
      </c>
    </row>
    <row r="20" spans="1:7" ht="13.5" customHeight="1" x14ac:dyDescent="0.2">
      <c r="A20" s="77">
        <f>+'(skema1-7_2012 - 12pl)'!A20</f>
        <v>5501</v>
      </c>
      <c r="B20" s="7" t="str">
        <f>+'(skema1-7_2012 - 12pl)'!B20</f>
        <v>Sydvestjysk Sygehus</v>
      </c>
      <c r="C20" s="104">
        <f>IF(DTD_12!C20=0,"-",DTD_13!C20/DTD_12!C20*100-100)</f>
        <v>-0.6187062591156689</v>
      </c>
      <c r="D20" s="105">
        <f>IF(DTD_12!D20=0,"-",DTD_13!D20/DTD_12!D20*100-100)</f>
        <v>-1.5083707436675269</v>
      </c>
      <c r="E20" s="87">
        <f>IF(DTD_12!E20=0,"-",DTD_13!E20/DTD_12!E20*100-100)</f>
        <v>-0.61430797718131203</v>
      </c>
      <c r="F20" s="87">
        <f>IF(DTD_12!F20=0,"-",DTD_13!F20/DTD_12!F20*100-100)</f>
        <v>-1.4464757667952171</v>
      </c>
      <c r="G20" s="99">
        <f>IF(DTD_12!G20=0,"-",DTD_13!G20/DTD_12!G20*100-100)</f>
        <v>-0.54180442792248584</v>
      </c>
    </row>
    <row r="21" spans="1:7" ht="13.5" customHeight="1" x14ac:dyDescent="0.2">
      <c r="A21" s="77">
        <f>+'(skema1-7_2012 - 12pl)'!A21</f>
        <v>6007</v>
      </c>
      <c r="B21" s="7" t="str">
        <f>+'(skema1-7_2012 - 12pl)'!B21</f>
        <v>Fredericia og Kolding sygehuse</v>
      </c>
      <c r="C21" s="104">
        <f>IF(DTD_12!C21=0,"-",DTD_13!C21/DTD_12!C21*100-100)</f>
        <v>-2.0033106010798747</v>
      </c>
      <c r="D21" s="105">
        <f>IF(DTD_12!D21=0,"-",DTD_13!D21/DTD_12!D21*100-100)</f>
        <v>4.5454326032583481E-2</v>
      </c>
      <c r="E21" s="87">
        <f>IF(DTD_12!E21=0,"-",DTD_13!E21/DTD_12!E21*100-100)</f>
        <v>-2.03675687006114</v>
      </c>
      <c r="F21" s="87">
        <f>IF(DTD_12!F21=0,"-",DTD_13!F21/DTD_12!F21*100-100)</f>
        <v>3.332388393909838</v>
      </c>
      <c r="G21" s="99">
        <f>IF(DTD_12!G21=0,"-",DTD_13!G21/DTD_12!G21*100-100)</f>
        <v>-2.2978838739169731</v>
      </c>
    </row>
    <row r="22" spans="1:7" ht="13.5" customHeight="1" x14ac:dyDescent="0.2">
      <c r="A22" s="77">
        <f>+'(skema1-7_2012 - 12pl)'!A22</f>
        <v>6008</v>
      </c>
      <c r="B22" s="7" t="str">
        <f>+'(skema1-7_2012 - 12pl)'!B22</f>
        <v>Vejle-Give-Middelfart Sygehus</v>
      </c>
      <c r="C22" s="104">
        <f>IF(DTD_12!C22=0,"-",DTD_13!C22/DTD_12!C22*100-100)</f>
        <v>-2.1840360192055641</v>
      </c>
      <c r="D22" s="105">
        <f>IF(DTD_12!D22=0,"-",DTD_13!D22/DTD_12!D22*100-100)</f>
        <v>4.5454326032555059E-2</v>
      </c>
      <c r="E22" s="87">
        <f>IF(DTD_12!E22=0,"-",DTD_13!E22/DTD_12!E22*100-100)</f>
        <v>-2.2583436387245683</v>
      </c>
      <c r="F22" s="87">
        <f>IF(DTD_12!F22=0,"-",DTD_13!F22/DTD_12!F22*100-100)</f>
        <v>3.9026989300345889</v>
      </c>
      <c r="G22" s="99">
        <f>IF(DTD_12!G22=0,"-",DTD_13!G22/DTD_12!G22*100-100)</f>
        <v>-3.3000227597223102</v>
      </c>
    </row>
    <row r="23" spans="1:7" ht="13.5" customHeight="1" x14ac:dyDescent="0.2">
      <c r="A23" s="77">
        <f>+'(skema1-7_2012 - 12pl)'!A23</f>
        <v>6013</v>
      </c>
      <c r="B23" s="7" t="str">
        <f>+'(skema1-7_2012 - 12pl)'!B23</f>
        <v>De Vestdanske Friklinikker, Give</v>
      </c>
      <c r="C23" s="104">
        <f>IF(DTD_12!C23=0,"-",DTD_13!C23/DTD_12!C23*100-100)</f>
        <v>-22.677403665436856</v>
      </c>
      <c r="D23" s="105" t="str">
        <f>IF(DTD_12!D23=0,"-",DTD_13!D23/DTD_12!D23*100-100)</f>
        <v>-</v>
      </c>
      <c r="E23" s="87">
        <f>IF(DTD_12!E23=0,"-",DTD_13!E23/DTD_12!E23*100-100)</f>
        <v>-22.677403665436856</v>
      </c>
      <c r="F23" s="87">
        <f>IF(DTD_12!F23=0,"-",DTD_13!F23/DTD_12!F23*100-100)</f>
        <v>-19.569229361594097</v>
      </c>
      <c r="G23" s="99">
        <f>IF(DTD_12!G23=0,"-",DTD_13!G23/DTD_12!G23*100-100)</f>
        <v>-22.687166782313085</v>
      </c>
    </row>
    <row r="24" spans="1:7" ht="13.5" customHeight="1" x14ac:dyDescent="0.2">
      <c r="A24" s="77">
        <f>+'(skema1-7_2012 - 12pl)'!A24</f>
        <v>6006</v>
      </c>
      <c r="B24" s="7" t="str">
        <f>+'(skema1-7_2012 - 12pl)'!B24</f>
        <v>Hospitalsenheden Horsens</v>
      </c>
      <c r="C24" s="104">
        <f>IF(DTD_12!C24=0,"-",DTD_13!C24/DTD_12!C24*100-100)</f>
        <v>1.9113562134477746</v>
      </c>
      <c r="D24" s="105">
        <f>IF(DTD_12!D24=0,"-",DTD_13!D24/DTD_12!D24*100-100)</f>
        <v>5.7271773762640663</v>
      </c>
      <c r="E24" s="87">
        <f>IF(DTD_12!E24=0,"-",DTD_13!E24/DTD_12!E24*100-100)</f>
        <v>1.886714431363032</v>
      </c>
      <c r="F24" s="87">
        <f>IF(DTD_12!F24=0,"-",DTD_13!F24/DTD_12!F24*100-100)</f>
        <v>16.953979546126291</v>
      </c>
      <c r="G24" s="99">
        <f>IF(DTD_12!G24=0,"-",DTD_13!G24/DTD_12!G24*100-100)</f>
        <v>1.4557263793197848</v>
      </c>
    </row>
    <row r="25" spans="1:7" ht="13.5" customHeight="1" x14ac:dyDescent="0.2">
      <c r="A25" s="77">
        <f>+'(skema1-7_2012 - 12pl)'!A25</f>
        <v>6650</v>
      </c>
      <c r="B25" s="7" t="str">
        <f>+'(skema1-7_2012 - 12pl)'!B25</f>
        <v>Hospitalsenhed Vest</v>
      </c>
      <c r="C25" s="104">
        <f>IF(DTD_12!C25=0,"-",DTD_13!C25/DTD_12!C25*100-100)</f>
        <v>3.4343541833014513</v>
      </c>
      <c r="D25" s="105">
        <f>IF(DTD_12!D25=0,"-",DTD_13!D25/DTD_12!D25*100-100)</f>
        <v>-7.2100211701351213</v>
      </c>
      <c r="E25" s="87">
        <f>IF(DTD_12!E25=0,"-",DTD_13!E25/DTD_12!E25*100-100)</f>
        <v>3.5508612153872576</v>
      </c>
      <c r="F25" s="87">
        <f>IF(DTD_12!F25=0,"-",DTD_13!F25/DTD_12!F25*100-100)</f>
        <v>13.138910270811067</v>
      </c>
      <c r="G25" s="99">
        <f>IF(DTD_12!G25=0,"-",DTD_13!G25/DTD_12!G25*100-100)</f>
        <v>2.6692073251607127</v>
      </c>
    </row>
    <row r="26" spans="1:7" ht="13.5" customHeight="1" x14ac:dyDescent="0.2">
      <c r="A26" s="77">
        <f>+'(skema1-7_2012 - 12pl)'!A26</f>
        <v>6620</v>
      </c>
      <c r="B26" s="7" t="str">
        <f>+'(skema1-7_2012 - 12pl)'!B26</f>
        <v xml:space="preserve">Århus Universitetshospital </v>
      </c>
      <c r="C26" s="104">
        <f>IF(DTD_12!C26=0,"-",DTD_13!C26/DTD_12!C26*100-100)</f>
        <v>1.4719177156288907</v>
      </c>
      <c r="D26" s="105">
        <f>IF(DTD_12!D26=0,"-",DTD_13!D26/DTD_12!D26*100-100)</f>
        <v>4.164084705546415</v>
      </c>
      <c r="E26" s="87">
        <f>IF(DTD_12!E26=0,"-",DTD_13!E26/DTD_12!E26*100-100)</f>
        <v>1.367796282382244</v>
      </c>
      <c r="F26" s="87">
        <f>IF(DTD_12!F26=0,"-",DTD_13!F26/DTD_12!F26*100-100)</f>
        <v>7.160842484410864</v>
      </c>
      <c r="G26" s="99">
        <f>IF(DTD_12!G26=0,"-",DTD_13!G26/DTD_12!G26*100-100)</f>
        <v>0.49766387497653852</v>
      </c>
    </row>
    <row r="27" spans="1:7" ht="13.5" customHeight="1" x14ac:dyDescent="0.2">
      <c r="A27" s="77">
        <f>+'(skema1-7_2012 - 12pl)'!A27</f>
        <v>7005</v>
      </c>
      <c r="B27" s="7" t="str">
        <f>+'(skema1-7_2012 - 12pl)'!B27</f>
        <v>Regionshospitalet Randers</v>
      </c>
      <c r="C27" s="104">
        <f>IF(DTD_12!C27=0,"-",DTD_13!C27/DTD_12!C27*100-100)</f>
        <v>1.5825968515051727</v>
      </c>
      <c r="D27" s="105">
        <f>IF(DTD_12!D27=0,"-",DTD_13!D27/DTD_12!D27*100-100)</f>
        <v>21.024465674229305</v>
      </c>
      <c r="E27" s="87">
        <f>IF(DTD_12!E27=0,"-",DTD_13!E27/DTD_12!E27*100-100)</f>
        <v>1.5720033219487988</v>
      </c>
      <c r="F27" s="87">
        <f>IF(DTD_12!F27=0,"-",DTD_13!F27/DTD_12!F27*100-100)</f>
        <v>26.294744857864856</v>
      </c>
      <c r="G27" s="99">
        <f>IF(DTD_12!G27=0,"-",DTD_13!G27/DTD_12!G27*100-100)</f>
        <v>0.84243255767526648</v>
      </c>
    </row>
    <row r="28" spans="1:7" ht="13.5" customHeight="1" x14ac:dyDescent="0.2">
      <c r="A28" s="77">
        <f>+'(skema1-7_2012 - 12pl)'!A28</f>
        <v>6630</v>
      </c>
      <c r="B28" s="7" t="str">
        <f>+'(skema1-7_2012 - 12pl)'!B28</f>
        <v>Hospitalsenhed Midt</v>
      </c>
      <c r="C28" s="104">
        <f>IF(DTD_12!C28=0,"-",DTD_13!C28/DTD_12!C28*100-100)</f>
        <v>0.66953999850795753</v>
      </c>
      <c r="D28" s="105">
        <f>IF(DTD_12!D28=0,"-",DTD_13!D28/DTD_12!D28*100-100)</f>
        <v>134.4419300930945</v>
      </c>
      <c r="E28" s="87">
        <f>IF(DTD_12!E28=0,"-",DTD_13!E28/DTD_12!E28*100-100)</f>
        <v>-0.251006163576875</v>
      </c>
      <c r="F28" s="87">
        <f>IF(DTD_12!F28=0,"-",DTD_13!F28/DTD_12!F28*100-100)</f>
        <v>6.1672723293023921</v>
      </c>
      <c r="G28" s="99">
        <f>IF(DTD_12!G28=0,"-",DTD_13!G28/DTD_12!G28*100-100)</f>
        <v>-0.61400880311633443</v>
      </c>
    </row>
    <row r="29" spans="1:7" ht="13.5" customHeight="1" x14ac:dyDescent="0.2">
      <c r="A29" s="77">
        <f>+'(skema1-7_2012 - 12pl)'!A29</f>
        <v>7603</v>
      </c>
      <c r="B29" s="7" t="str">
        <f>+'(skema1-7_2012 - 12pl)'!B29</f>
        <v>Sygehus Thy-Mors</v>
      </c>
      <c r="C29" s="104">
        <f>IF(DTD_12!C29=0,"-",DTD_13!C29/DTD_12!C29*100-100)</f>
        <v>3.3147400427745595</v>
      </c>
      <c r="D29" s="105" t="str">
        <f>IF(DTD_12!D29=0,"-",DTD_13!D29/DTD_12!D29*100-100)</f>
        <v>-</v>
      </c>
      <c r="E29" s="87">
        <f>IF(DTD_12!E29=0,"-",DTD_13!E29/DTD_12!E29*100-100)</f>
        <v>3.3147400427745595</v>
      </c>
      <c r="F29" s="87">
        <f>IF(DTD_12!F29=0,"-",DTD_13!F29/DTD_12!F29*100-100)</f>
        <v>29.075572231709174</v>
      </c>
      <c r="G29" s="99">
        <f>IF(DTD_12!G29=0,"-",DTD_13!G29/DTD_12!G29*100-100)</f>
        <v>2.9815710110144806</v>
      </c>
    </row>
    <row r="30" spans="1:7" ht="13.5" customHeight="1" x14ac:dyDescent="0.2">
      <c r="A30" s="77">
        <f>+'(skema1-7_2012 - 12pl)'!A30</f>
        <v>8001</v>
      </c>
      <c r="B30" s="7" t="str">
        <f>+'(skema1-7_2012 - 12pl)'!B30</f>
        <v>Aalborg Universitetshospital</v>
      </c>
      <c r="C30" s="104">
        <f>IF(DTD_12!C30=0,"-",DTD_13!C30/DTD_12!C30*100-100)</f>
        <v>1.6194306766855249</v>
      </c>
      <c r="D30" s="105">
        <f>IF(DTD_12!D30=0,"-",DTD_13!D30/DTD_12!D30*100-100)</f>
        <v>13.231767927949136</v>
      </c>
      <c r="E30" s="87">
        <f>IF(DTD_12!E30=0,"-",DTD_13!E30/DTD_12!E30*100-100)</f>
        <v>1.2904450854680221</v>
      </c>
      <c r="F30" s="87">
        <f>IF(DTD_12!F30=0,"-",DTD_13!F30/DTD_12!F30*100-100)</f>
        <v>9.9106246542487497</v>
      </c>
      <c r="G30" s="99">
        <f>IF(DTD_12!G30=0,"-",DTD_13!G30/DTD_12!G30*100-100)</f>
        <v>0.55169942986903209</v>
      </c>
    </row>
    <row r="31" spans="1:7" ht="13.5" customHeight="1" x14ac:dyDescent="0.2">
      <c r="A31" s="77">
        <f>+'(skema1-7_2012 - 12pl)'!A31</f>
        <v>8003</v>
      </c>
      <c r="B31" s="7" t="str">
        <f>+'(skema1-7_2012 - 12pl)'!B31</f>
        <v>Sygehus Vendsyssel</v>
      </c>
      <c r="C31" s="104">
        <f>IF(DTD_12!C31=0,"-",DTD_13!C31/DTD_12!C31*100-100)</f>
        <v>3.0852282888583034</v>
      </c>
      <c r="D31" s="105">
        <f>IF(DTD_12!D31=0,"-",DTD_13!D31/DTD_12!D31*100-100)</f>
        <v>-22.790155800468867</v>
      </c>
      <c r="E31" s="87">
        <f>IF(DTD_12!E31=0,"-",DTD_13!E31/DTD_12!E31*100-100)</f>
        <v>3.1682975904295745</v>
      </c>
      <c r="F31" s="87">
        <f>IF(DTD_12!F31=0,"-",DTD_13!F31/DTD_12!F31*100-100)</f>
        <v>3.9881685739004951</v>
      </c>
      <c r="G31" s="99">
        <f>IF(DTD_12!G31=0,"-",DTD_13!G31/DTD_12!G31*100-100)</f>
        <v>3.1361861259304362</v>
      </c>
    </row>
    <row r="32" spans="1:7" ht="13.5" customHeight="1" x14ac:dyDescent="0.2">
      <c r="A32" s="78">
        <f>+'(skema1-7_2012 - 12pl)'!A32</f>
        <v>8005</v>
      </c>
      <c r="B32" s="73" t="str">
        <f>+'(skema1-7_2012 - 12pl)'!B32</f>
        <v>Sygehus Himmerland</v>
      </c>
      <c r="C32" s="104">
        <f>IF(DTD_12!C32=0,"-",DTD_13!C32/DTD_12!C32*100-100)</f>
        <v>-2.6057878868894591</v>
      </c>
      <c r="D32" s="105" t="str">
        <f>IF(DTD_12!D32=0,"-",DTD_13!D32/DTD_12!D32*100-100)</f>
        <v>-</v>
      </c>
      <c r="E32" s="87">
        <f>IF(DTD_12!E32=0,"-",DTD_13!E32/DTD_12!E32*100-100)</f>
        <v>-2.6057878868894591</v>
      </c>
      <c r="F32" s="87">
        <f>IF(DTD_12!F32=0,"-",DTD_13!F32/DTD_12!F32*100-100)</f>
        <v>-3.5687187020660218</v>
      </c>
      <c r="G32" s="99">
        <f>IF(DTD_12!G32=0,"-",DTD_13!G32/DTD_12!G32*100-100)</f>
        <v>-2.6044608066260366</v>
      </c>
    </row>
    <row r="33" spans="1:7" ht="13.5" customHeight="1" x14ac:dyDescent="0.2">
      <c r="A33" s="30"/>
      <c r="B33" s="30" t="s">
        <v>22</v>
      </c>
      <c r="C33" s="88">
        <f>IF(DTD_12!C33=0,"-",DTD_13!C33/DTD_12!C33*100-100)</f>
        <v>1.195499321072063</v>
      </c>
      <c r="D33" s="88">
        <f>IF(DTD_12!D33=0,"-",DTD_13!D33/DTD_12!D33*100-100)</f>
        <v>5.2128455581498656</v>
      </c>
      <c r="E33" s="88">
        <f>IF(DTD_12!E33=0,"-",DTD_13!E33/DTD_12!E33*100-100)</f>
        <v>1.1027564283965177</v>
      </c>
      <c r="F33" s="88">
        <f>IF(DTD_12!F33=0,"-",DTD_13!F33/DTD_12!F33*100-100)</f>
        <v>7.6586214631856819</v>
      </c>
      <c r="G33" s="101">
        <f>IF(DTD_12!G33=0,"-",DTD_13!G33/DTD_12!G33*100-100)</f>
        <v>0.46733710271386997</v>
      </c>
    </row>
    <row r="34" spans="1:7" ht="13.5" customHeight="1" x14ac:dyDescent="0.2">
      <c r="A34" s="37"/>
      <c r="B34" s="15"/>
    </row>
    <row r="35" spans="1:7" ht="13.5" customHeight="1" x14ac:dyDescent="0.2">
      <c r="A35" s="37"/>
      <c r="B35" s="17" t="s">
        <v>36</v>
      </c>
      <c r="C35" s="106">
        <f>IF(DTD_12!C35=0,"-",DTD_13!C35/DTD_12!C35*100-100)</f>
        <v>1.0792847758741146</v>
      </c>
      <c r="D35" s="106">
        <f>IF(DTD_12!D35=0,"-",DTD_13!D35/DTD_12!D35*100-100)</f>
        <v>6.66328665240448</v>
      </c>
      <c r="E35" s="106">
        <f>IF(DTD_12!E35=0,"-",DTD_13!E35/DTD_12!E35*100-100)</f>
        <v>0.92602599998971868</v>
      </c>
      <c r="F35" s="106">
        <f>IF(DTD_12!F35=0,"-",DTD_13!F35/DTD_12!F35*100-100)</f>
        <v>4.6681688165156459</v>
      </c>
      <c r="G35" s="107">
        <f>IF(DTD_12!G35=0,"-",DTD_13!G35/DTD_12!G35*100-100)</f>
        <v>0.51675471025455977</v>
      </c>
    </row>
    <row r="36" spans="1:7" ht="13.5" customHeight="1" x14ac:dyDescent="0.2">
      <c r="A36" s="37"/>
      <c r="B36" s="19" t="s">
        <v>37</v>
      </c>
      <c r="C36" s="108">
        <f>IF(DTD_12!C36=0,"-",DTD_13!C36/DTD_12!C36*100-100)</f>
        <v>2.3323556738697278</v>
      </c>
      <c r="D36" s="108">
        <f>IF(DTD_12!D36=0,"-",DTD_13!D36/DTD_12!D36*100-100)</f>
        <v>0</v>
      </c>
      <c r="E36" s="108">
        <f>IF(DTD_12!E36=0,"-",DTD_13!E36/DTD_12!E36*100-100)</f>
        <v>2.3654634782776895</v>
      </c>
      <c r="F36" s="108">
        <f>IF(DTD_12!F36=0,"-",DTD_13!F36/DTD_12!F36*100-100)</f>
        <v>10.146174786978364</v>
      </c>
      <c r="G36" s="109">
        <f>IF(DTD_12!G36=0,"-",DTD_13!G36/DTD_12!G36*100-100)</f>
        <v>1.6808955315556204</v>
      </c>
    </row>
    <row r="37" spans="1:7" ht="13.5" customHeight="1" x14ac:dyDescent="0.2">
      <c r="A37" s="37"/>
      <c r="B37" s="19" t="s">
        <v>38</v>
      </c>
      <c r="C37" s="108">
        <f>IF(DTD_12!C37=0,"-",DTD_13!C37/DTD_12!C37*100-100)</f>
        <v>2.6802690033704835E-2</v>
      </c>
      <c r="D37" s="108">
        <f>IF(DTD_12!D37=0,"-",DTD_13!D37/DTD_12!D37*100-100)</f>
        <v>-4.6430887916953054</v>
      </c>
      <c r="E37" s="108">
        <f>IF(DTD_12!E37=0,"-",DTD_13!E37/DTD_12!E37*100-100)</f>
        <v>0.12972778805395535</v>
      </c>
      <c r="F37" s="108">
        <f>IF(DTD_12!F37=0,"-",DTD_13!F37/DTD_12!F37*100-100)</f>
        <v>10.376768914389118</v>
      </c>
      <c r="G37" s="109">
        <f>IF(DTD_12!G37=0,"-",DTD_13!G37/DTD_12!G37*100-100)</f>
        <v>-0.78165897046811494</v>
      </c>
    </row>
    <row r="38" spans="1:7" ht="13.5" customHeight="1" x14ac:dyDescent="0.2">
      <c r="A38" s="37"/>
      <c r="B38" s="19" t="s">
        <v>39</v>
      </c>
      <c r="C38" s="108">
        <f>IF(DTD_12!C38=0,"-",DTD_13!C38/DTD_12!C38*100-100)</f>
        <v>1.6603165493333449</v>
      </c>
      <c r="D38" s="108">
        <f>IF(DTD_12!D38=0,"-",DTD_13!D38/DTD_12!D38*100-100)</f>
        <v>10.751953793782818</v>
      </c>
      <c r="E38" s="108">
        <f>IF(DTD_12!E38=0,"-",DTD_13!E38/DTD_12!E38*100-100)</f>
        <v>1.4504098819481754</v>
      </c>
      <c r="F38" s="108">
        <f>IF(DTD_12!F38=0,"-",DTD_13!F38/DTD_12!F38*100-100)</f>
        <v>8.5481186614806859</v>
      </c>
      <c r="G38" s="109">
        <f>IF(DTD_12!G38=0,"-",DTD_13!G38/DTD_12!G38*100-100)</f>
        <v>0.7185464627966951</v>
      </c>
    </row>
    <row r="39" spans="1:7" ht="13.5" customHeight="1" x14ac:dyDescent="0.2">
      <c r="B39" s="20" t="s">
        <v>40</v>
      </c>
      <c r="C39" s="110">
        <f>IF(DTD_12!C39=0,"-",DTD_13!C39/DTD_12!C39*100-100)</f>
        <v>1.7857994416895906</v>
      </c>
      <c r="D39" s="110">
        <f>IF(DTD_12!D39=0,"-",DTD_13!D39/DTD_12!D39*100-100)</f>
        <v>12.297808865442917</v>
      </c>
      <c r="E39" s="110">
        <f>IF(DTD_12!E39=0,"-",DTD_13!E39/DTD_12!E39*100-100)</f>
        <v>1.5675649528715212</v>
      </c>
      <c r="F39" s="110">
        <f>IF(DTD_12!F39=0,"-",DTD_13!F39/DTD_12!F39*100-100)</f>
        <v>9.5843195364615497</v>
      </c>
      <c r="G39" s="111">
        <f>IF(DTD_12!G39=0,"-",DTD_13!G39/DTD_12!G39*100-100)</f>
        <v>1.0226882198701901</v>
      </c>
    </row>
    <row r="40" spans="1:7" ht="13.5" customHeight="1" x14ac:dyDescent="0.2">
      <c r="B40" s="13" t="s">
        <v>22</v>
      </c>
      <c r="C40" s="102">
        <f>IF(DTD_12!C40=0,"-",DTD_13!C40/DTD_12!C40*100-100)</f>
        <v>1.195499321072063</v>
      </c>
      <c r="D40" s="102">
        <f>IF(DTD_12!D40=0,"-",DTD_13!D40/DTD_12!D40*100-100)</f>
        <v>5.2128455581499082</v>
      </c>
      <c r="E40" s="102">
        <f>IF(DTD_12!E40=0,"-",DTD_13!E40/DTD_12!E40*100-100)</f>
        <v>1.1027564283965177</v>
      </c>
      <c r="F40" s="102">
        <f>IF(DTD_12!F40=0,"-",DTD_13!F40/DTD_12!F40*100-100)</f>
        <v>7.6586214631856819</v>
      </c>
      <c r="G40" s="103">
        <f>IF(DTD_12!G40=0,"-",DTD_13!G40/DTD_12!G40*100-100)</f>
        <v>0.46733710271386997</v>
      </c>
    </row>
    <row r="41" spans="1:7" ht="13.5" customHeight="1" x14ac:dyDescent="0.2"/>
    <row r="42" spans="1:7" ht="13.5" customHeight="1" x14ac:dyDescent="0.2"/>
    <row r="43" spans="1:7" ht="13.5" customHeight="1" x14ac:dyDescent="0.2"/>
    <row r="44" spans="1:7" ht="13.5" customHeight="1" x14ac:dyDescent="0.2"/>
    <row r="45" spans="1:7" ht="13.5" customHeight="1" x14ac:dyDescent="0.2"/>
    <row r="46" spans="1:7" ht="13.5" customHeight="1" x14ac:dyDescent="0.2"/>
    <row r="47" spans="1:7" ht="13.5" customHeight="1" x14ac:dyDescent="0.2"/>
    <row r="48" spans="1:7" ht="13.5" customHeight="1" x14ac:dyDescent="0.2"/>
  </sheetData>
  <pageMargins left="0.51181102362204722" right="0.43307086614173229" top="0.51181102362204722" bottom="0.19685039370078741" header="0.23622047244094491" footer="0.23622047244094491"/>
  <pageSetup paperSize="9" scale="80" orientation="landscape" r:id="rId1"/>
  <headerFooter alignWithMargins="0">
    <oddHeader>&amp;CSide &amp;P /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Normal="100" workbookViewId="0">
      <selection activeCell="H24" sqref="H24"/>
    </sheetView>
  </sheetViews>
  <sheetFormatPr defaultColWidth="8.85546875" defaultRowHeight="12" x14ac:dyDescent="0.2"/>
  <cols>
    <col min="1" max="1" width="8.5703125" style="112" customWidth="1"/>
    <col min="2" max="2" width="39.28515625" style="112" customWidth="1"/>
    <col min="3" max="9" width="12.85546875" style="112" customWidth="1"/>
    <col min="10" max="10" width="12.7109375" style="112" customWidth="1"/>
    <col min="11" max="16384" width="8.85546875" style="112"/>
  </cols>
  <sheetData>
    <row r="1" spans="1:14" ht="15.75" x14ac:dyDescent="0.25">
      <c r="A1" s="74" t="str">
        <f>'Skema1-7_2012'!A1</f>
        <v>Endelig udgave</v>
      </c>
    </row>
    <row r="2" spans="1:14" ht="13.5" customHeight="1" x14ac:dyDescent="0.2">
      <c r="A2" s="113" t="s">
        <v>154</v>
      </c>
    </row>
    <row r="3" spans="1:14" ht="13.5" customHeight="1" x14ac:dyDescent="0.2">
      <c r="A3" s="98" t="s">
        <v>48</v>
      </c>
    </row>
    <row r="4" spans="1:14" ht="54" customHeight="1" x14ac:dyDescent="0.2">
      <c r="A4" s="75" t="s">
        <v>14</v>
      </c>
      <c r="B4" s="75" t="s">
        <v>0</v>
      </c>
      <c r="C4" s="12" t="s">
        <v>33</v>
      </c>
      <c r="D4" s="12" t="s">
        <v>32</v>
      </c>
      <c r="E4" s="12" t="s">
        <v>43</v>
      </c>
      <c r="F4" s="12" t="s">
        <v>29</v>
      </c>
      <c r="G4" s="12" t="s">
        <v>34</v>
      </c>
      <c r="H4" s="12" t="s">
        <v>51</v>
      </c>
      <c r="I4" s="12" t="s">
        <v>41</v>
      </c>
    </row>
    <row r="5" spans="1:14" ht="13.5" customHeight="1" x14ac:dyDescent="0.2">
      <c r="A5" s="76">
        <f>+'(skema1-7_2012 - 12pl)'!A5</f>
        <v>1301</v>
      </c>
      <c r="B5" s="4" t="str">
        <f>+'(skema1-7_2012 - 12pl)'!B5</f>
        <v>Rigshospitalet</v>
      </c>
      <c r="C5" s="79">
        <v>4199093</v>
      </c>
      <c r="D5" s="29">
        <v>2319419</v>
      </c>
      <c r="E5" s="29">
        <f>C5+D5</f>
        <v>6518512</v>
      </c>
      <c r="F5" s="29">
        <v>642712</v>
      </c>
      <c r="G5" s="29">
        <v>1742.6200845339336</v>
      </c>
      <c r="H5" s="29"/>
      <c r="I5" s="29">
        <f>E5-SUM(F5:H5)</f>
        <v>5874057.3799154665</v>
      </c>
      <c r="J5" s="115"/>
      <c r="K5" s="115"/>
      <c r="L5" s="115"/>
      <c r="N5" s="115"/>
    </row>
    <row r="6" spans="1:14" ht="13.5" customHeight="1" x14ac:dyDescent="0.2">
      <c r="A6" s="77">
        <f>+'(skema1-7_2012 - 12pl)'!A6</f>
        <v>1309</v>
      </c>
      <c r="B6" s="7" t="str">
        <f>+'(skema1-7_2012 - 12pl)'!B6</f>
        <v>Bispebjerg og Frederiksberg hospitaler</v>
      </c>
      <c r="C6" s="79">
        <v>1681959</v>
      </c>
      <c r="D6" s="29">
        <v>867461</v>
      </c>
      <c r="E6" s="29">
        <f t="shared" ref="E6:E32" si="0">C6+D6</f>
        <v>2549420</v>
      </c>
      <c r="F6" s="29">
        <v>88478</v>
      </c>
      <c r="G6" s="29">
        <v>27747.395804591943</v>
      </c>
      <c r="H6" s="29"/>
      <c r="I6" s="29">
        <f t="shared" ref="I6:I32" si="1">E6-SUM(F6:H6)</f>
        <v>2433194.6041954081</v>
      </c>
      <c r="J6" s="115"/>
      <c r="K6" s="115"/>
      <c r="L6" s="115"/>
      <c r="N6" s="115"/>
    </row>
    <row r="7" spans="1:14" ht="13.5" customHeight="1" x14ac:dyDescent="0.2">
      <c r="A7" s="77">
        <f>+'(skema1-7_2012 - 12pl)'!A7</f>
        <v>1330</v>
      </c>
      <c r="B7" s="7" t="str">
        <f>+'(skema1-7_2012 - 12pl)'!B7</f>
        <v>Hvidovre Hospital</v>
      </c>
      <c r="C7" s="79">
        <v>1577641</v>
      </c>
      <c r="D7" s="29">
        <v>667125</v>
      </c>
      <c r="E7" s="29">
        <f t="shared" si="0"/>
        <v>2244766</v>
      </c>
      <c r="F7" s="29">
        <v>61471</v>
      </c>
      <c r="G7" s="29">
        <v>572.65084150386974</v>
      </c>
      <c r="H7" s="29"/>
      <c r="I7" s="29">
        <f t="shared" si="1"/>
        <v>2182722.3491584961</v>
      </c>
      <c r="J7" s="115"/>
      <c r="K7" s="115"/>
      <c r="L7" s="115"/>
      <c r="N7" s="115"/>
    </row>
    <row r="8" spans="1:14" ht="13.5" customHeight="1" x14ac:dyDescent="0.2">
      <c r="A8" s="77">
        <f>+'(skema1-7_2012 - 12pl)'!A8</f>
        <v>1351</v>
      </c>
      <c r="B8" s="7" t="str">
        <f>+'(skema1-7_2012 - 12pl)'!B8</f>
        <v>Amager Hospital</v>
      </c>
      <c r="C8" s="79">
        <v>288923</v>
      </c>
      <c r="D8" s="29">
        <v>77839</v>
      </c>
      <c r="E8" s="29">
        <f t="shared" si="0"/>
        <v>366762</v>
      </c>
      <c r="F8" s="29">
        <v>235</v>
      </c>
      <c r="G8" s="29">
        <v>226.06157547736075</v>
      </c>
      <c r="H8" s="29"/>
      <c r="I8" s="29">
        <f t="shared" si="1"/>
        <v>366300.93842452264</v>
      </c>
      <c r="J8" s="115"/>
      <c r="K8" s="115"/>
      <c r="L8" s="115"/>
      <c r="N8" s="115"/>
    </row>
    <row r="9" spans="1:14" ht="13.5" customHeight="1" x14ac:dyDescent="0.2">
      <c r="A9" s="77">
        <f>+'(skema1-7_2012 - 12pl)'!A9</f>
        <v>1501</v>
      </c>
      <c r="B9" s="7" t="str">
        <f>+'(skema1-7_2012 - 12pl)'!B9</f>
        <v>Gentofte Hospital</v>
      </c>
      <c r="C9" s="79">
        <v>708181</v>
      </c>
      <c r="D9" s="29">
        <v>596885</v>
      </c>
      <c r="E9" s="29">
        <f t="shared" si="0"/>
        <v>1305066</v>
      </c>
      <c r="F9" s="29">
        <v>108554</v>
      </c>
      <c r="G9" s="29">
        <v>472.50139550876338</v>
      </c>
      <c r="H9" s="29"/>
      <c r="I9" s="29">
        <f t="shared" si="1"/>
        <v>1196039.4986044914</v>
      </c>
      <c r="J9" s="115"/>
      <c r="K9" s="115"/>
      <c r="L9" s="115"/>
      <c r="N9" s="115"/>
    </row>
    <row r="10" spans="1:14" ht="13.5" customHeight="1" x14ac:dyDescent="0.2">
      <c r="A10" s="77">
        <f>+'(skema1-7_2012 - 12pl)'!A10</f>
        <v>1502</v>
      </c>
      <c r="B10" s="7" t="str">
        <f>+'(skema1-7_2012 - 12pl)'!B10</f>
        <v>Glostrup Hospital</v>
      </c>
      <c r="C10" s="79">
        <v>927291</v>
      </c>
      <c r="D10" s="29">
        <v>853924</v>
      </c>
      <c r="E10" s="29">
        <f t="shared" si="0"/>
        <v>1781215</v>
      </c>
      <c r="F10" s="29">
        <v>271438</v>
      </c>
      <c r="G10" s="29">
        <v>2068.7656815500231</v>
      </c>
      <c r="H10" s="29"/>
      <c r="I10" s="29">
        <f t="shared" si="1"/>
        <v>1507708.2343184501</v>
      </c>
      <c r="J10" s="115"/>
      <c r="K10" s="115"/>
      <c r="L10" s="115"/>
      <c r="N10" s="115"/>
    </row>
    <row r="11" spans="1:14" ht="13.5" customHeight="1" x14ac:dyDescent="0.2">
      <c r="A11" s="77">
        <f>+'(skema1-7_2012 - 12pl)'!A11</f>
        <v>1516</v>
      </c>
      <c r="B11" s="7" t="str">
        <f>+'(skema1-7_2012 - 12pl)'!B11</f>
        <v>Herlev Hospital</v>
      </c>
      <c r="C11" s="79">
        <v>2037224</v>
      </c>
      <c r="D11" s="29">
        <v>1716446</v>
      </c>
      <c r="E11" s="29">
        <f t="shared" si="0"/>
        <v>3753670</v>
      </c>
      <c r="F11" s="29">
        <v>436943</v>
      </c>
      <c r="G11" s="29">
        <v>1619.3992976834998</v>
      </c>
      <c r="H11" s="29"/>
      <c r="I11" s="29">
        <f t="shared" si="1"/>
        <v>3315107.6007023165</v>
      </c>
      <c r="J11" s="115"/>
      <c r="K11" s="115"/>
      <c r="L11" s="115"/>
      <c r="N11" s="115"/>
    </row>
    <row r="12" spans="1:14" ht="13.5" customHeight="1" x14ac:dyDescent="0.2">
      <c r="A12" s="77">
        <f>+'(skema1-7_2012 - 12pl)'!A12</f>
        <v>2000</v>
      </c>
      <c r="B12" s="7" t="str">
        <f>+'(skema1-7_2012 - 12pl)'!B12</f>
        <v>Nordsjællands Hospital</v>
      </c>
      <c r="C12" s="79">
        <v>1587048</v>
      </c>
      <c r="D12" s="29">
        <v>823885</v>
      </c>
      <c r="E12" s="29">
        <f t="shared" si="0"/>
        <v>2410933</v>
      </c>
      <c r="F12" s="29">
        <v>124048</v>
      </c>
      <c r="G12" s="29">
        <v>1248.1084398343228</v>
      </c>
      <c r="H12" s="29"/>
      <c r="I12" s="29">
        <f t="shared" si="1"/>
        <v>2285636.8915601657</v>
      </c>
      <c r="J12" s="115"/>
      <c r="K12" s="115"/>
      <c r="L12" s="115"/>
      <c r="N12" s="115"/>
    </row>
    <row r="13" spans="1:14" ht="13.5" customHeight="1" x14ac:dyDescent="0.2">
      <c r="A13" s="77">
        <f>+'(skema1-7_2012 - 12pl)'!A13</f>
        <v>4001</v>
      </c>
      <c r="B13" s="7" t="str">
        <f>+'(skema1-7_2012 - 12pl)'!B13</f>
        <v>Bornholms Hospital</v>
      </c>
      <c r="C13" s="79">
        <v>198993</v>
      </c>
      <c r="D13" s="29">
        <v>124789</v>
      </c>
      <c r="E13" s="29">
        <f t="shared" si="0"/>
        <v>323782</v>
      </c>
      <c r="F13" s="29">
        <v>14890</v>
      </c>
      <c r="G13" s="29">
        <v>156.4546539238363</v>
      </c>
      <c r="H13" s="29"/>
      <c r="I13" s="29">
        <f t="shared" si="1"/>
        <v>308735.54534607613</v>
      </c>
      <c r="J13" s="115"/>
      <c r="K13" s="115"/>
      <c r="L13" s="115"/>
      <c r="N13" s="115"/>
    </row>
    <row r="14" spans="1:14" ht="13.5" customHeight="1" x14ac:dyDescent="0.2">
      <c r="A14" s="77">
        <f>+'(skema1-7_2012 - 12pl)'!A14</f>
        <v>3810</v>
      </c>
      <c r="B14" s="7" t="str">
        <f>+'(skema1-7_2012 - 12pl)'!B14</f>
        <v>Roskilde og Køge Sygehuse</v>
      </c>
      <c r="C14" s="79">
        <v>1597356</v>
      </c>
      <c r="D14" s="29">
        <v>1232952</v>
      </c>
      <c r="E14" s="29">
        <f t="shared" si="0"/>
        <v>2830308</v>
      </c>
      <c r="F14" s="29">
        <v>348327</v>
      </c>
      <c r="G14" s="29">
        <v>-25583.846034781775</v>
      </c>
      <c r="H14" s="29"/>
      <c r="I14" s="29">
        <f t="shared" si="1"/>
        <v>2507564.846034782</v>
      </c>
      <c r="J14" s="115"/>
      <c r="K14" s="115"/>
      <c r="L14" s="115"/>
      <c r="N14" s="115"/>
    </row>
    <row r="15" spans="1:14" ht="13.5" customHeight="1" x14ac:dyDescent="0.2">
      <c r="A15" s="77">
        <f>+'(skema1-7_2012 - 12pl)'!A15</f>
        <v>3820</v>
      </c>
      <c r="B15" s="7" t="str">
        <f>+'(skema1-7_2012 - 12pl)'!B15</f>
        <v>Holbæk Sygehus</v>
      </c>
      <c r="C15" s="79">
        <v>685556</v>
      </c>
      <c r="D15" s="29">
        <v>367111</v>
      </c>
      <c r="E15" s="29">
        <f t="shared" si="0"/>
        <v>1052667</v>
      </c>
      <c r="F15" s="29">
        <v>48087</v>
      </c>
      <c r="G15" s="29">
        <v>-26147.401387839229</v>
      </c>
      <c r="H15" s="29"/>
      <c r="I15" s="29">
        <f t="shared" si="1"/>
        <v>1030727.4013878392</v>
      </c>
      <c r="J15" s="115"/>
      <c r="K15" s="115"/>
      <c r="L15" s="115"/>
      <c r="N15" s="115"/>
    </row>
    <row r="16" spans="1:14" ht="13.5" customHeight="1" x14ac:dyDescent="0.2">
      <c r="A16" s="77">
        <f>+'(skema1-7_2012 - 12pl)'!A16</f>
        <v>3830</v>
      </c>
      <c r="B16" s="7" t="str">
        <f>+'(skema1-7_2012 - 12pl)'!B16</f>
        <v>Næstved, Slagelse og Ringsted Sygehuse</v>
      </c>
      <c r="C16" s="79">
        <v>1548426</v>
      </c>
      <c r="D16" s="29">
        <v>1177494</v>
      </c>
      <c r="E16" s="29">
        <f t="shared" si="0"/>
        <v>2725920</v>
      </c>
      <c r="F16" s="29">
        <v>329766</v>
      </c>
      <c r="G16" s="29">
        <v>-28535.498812749051</v>
      </c>
      <c r="H16" s="29"/>
      <c r="I16" s="29">
        <f t="shared" si="1"/>
        <v>2424689.4988127491</v>
      </c>
      <c r="J16" s="115"/>
      <c r="K16" s="115"/>
      <c r="L16" s="115"/>
      <c r="N16" s="115"/>
    </row>
    <row r="17" spans="1:14" ht="13.5" customHeight="1" x14ac:dyDescent="0.2">
      <c r="A17" s="77">
        <f>+'(skema1-7_2012 - 12pl)'!A17</f>
        <v>3840</v>
      </c>
      <c r="B17" s="7" t="str">
        <f>+'(skema1-7_2012 - 12pl)'!B17</f>
        <v>Nykøbing F.  Sygehus</v>
      </c>
      <c r="C17" s="79">
        <v>594024</v>
      </c>
      <c r="D17" s="29">
        <v>171783</v>
      </c>
      <c r="E17" s="29">
        <f t="shared" si="0"/>
        <v>765807</v>
      </c>
      <c r="F17" s="29">
        <v>9656</v>
      </c>
      <c r="G17" s="29">
        <v>-18698.500219322392</v>
      </c>
      <c r="H17" s="29"/>
      <c r="I17" s="29">
        <f t="shared" si="1"/>
        <v>774849.50021932239</v>
      </c>
      <c r="J17" s="115"/>
      <c r="K17" s="115"/>
      <c r="L17" s="115"/>
      <c r="N17" s="115"/>
    </row>
    <row r="18" spans="1:14" ht="13.5" customHeight="1" x14ac:dyDescent="0.2">
      <c r="A18" s="77">
        <f>+'(skema1-7_2012 - 12pl)'!A18</f>
        <v>4202</v>
      </c>
      <c r="B18" s="7" t="str">
        <f>+'(skema1-7_2012 - 12pl)'!B18</f>
        <v>Odense Universitetshospital</v>
      </c>
      <c r="C18" s="79">
        <v>3553890</v>
      </c>
      <c r="D18" s="29">
        <v>2824405</v>
      </c>
      <c r="E18" s="29">
        <f t="shared" si="0"/>
        <v>6378295</v>
      </c>
      <c r="F18" s="29">
        <v>591679</v>
      </c>
      <c r="G18" s="29">
        <v>63183.009685955476</v>
      </c>
      <c r="H18" s="29"/>
      <c r="I18" s="29">
        <f t="shared" si="1"/>
        <v>5723432.9903140441</v>
      </c>
      <c r="J18" s="115"/>
      <c r="K18" s="115"/>
      <c r="L18" s="115"/>
      <c r="N18" s="115"/>
    </row>
    <row r="19" spans="1:14" ht="13.5" customHeight="1" x14ac:dyDescent="0.2">
      <c r="A19" s="77">
        <f>+'(skema1-7_2012 - 12pl)'!A19</f>
        <v>5000</v>
      </c>
      <c r="B19" s="7" t="str">
        <f>+'(skema1-7_2012 - 12pl)'!B19</f>
        <v>Sygehus Sønderjylland</v>
      </c>
      <c r="C19" s="79">
        <v>968898</v>
      </c>
      <c r="D19" s="29">
        <v>879036</v>
      </c>
      <c r="E19" s="29">
        <f t="shared" si="0"/>
        <v>1847934</v>
      </c>
      <c r="F19" s="29">
        <v>131099</v>
      </c>
      <c r="G19" s="29">
        <v>32454.785240498371</v>
      </c>
      <c r="H19" s="29"/>
      <c r="I19" s="29">
        <f t="shared" si="1"/>
        <v>1684380.2147595016</v>
      </c>
      <c r="J19" s="115"/>
      <c r="K19" s="115"/>
      <c r="L19" s="115"/>
      <c r="N19" s="115"/>
    </row>
    <row r="20" spans="1:14" ht="13.5" customHeight="1" x14ac:dyDescent="0.2">
      <c r="A20" s="77">
        <f>+'(skema1-7_2012 - 12pl)'!A20</f>
        <v>5501</v>
      </c>
      <c r="B20" s="7" t="str">
        <f>+'(skema1-7_2012 - 12pl)'!B20</f>
        <v>Sydvestjysk Sygehus</v>
      </c>
      <c r="C20" s="79">
        <v>994298</v>
      </c>
      <c r="D20" s="29">
        <v>836220</v>
      </c>
      <c r="E20" s="29">
        <f t="shared" si="0"/>
        <v>1830518</v>
      </c>
      <c r="F20" s="29">
        <v>150359</v>
      </c>
      <c r="G20" s="29">
        <v>784.24193243787158</v>
      </c>
      <c r="H20" s="29"/>
      <c r="I20" s="29">
        <f t="shared" si="1"/>
        <v>1679374.7580675622</v>
      </c>
      <c r="J20" s="115"/>
      <c r="K20" s="115"/>
      <c r="L20" s="115"/>
      <c r="N20" s="115"/>
    </row>
    <row r="21" spans="1:14" ht="13.5" customHeight="1" x14ac:dyDescent="0.2">
      <c r="A21" s="77">
        <f>+'(skema1-7_2012 - 12pl)'!A21</f>
        <v>6007</v>
      </c>
      <c r="B21" s="7" t="str">
        <f>+'(skema1-7_2012 - 12pl)'!B21</f>
        <v>Fredericia og Kolding sygehuse</v>
      </c>
      <c r="C21" s="79">
        <v>890012</v>
      </c>
      <c r="D21" s="29">
        <v>592125</v>
      </c>
      <c r="E21" s="29">
        <f t="shared" si="0"/>
        <v>1482137</v>
      </c>
      <c r="F21" s="29">
        <v>36321</v>
      </c>
      <c r="G21" s="29">
        <v>9071.2678200568771</v>
      </c>
      <c r="H21" s="29"/>
      <c r="I21" s="29">
        <f t="shared" si="1"/>
        <v>1436744.732179943</v>
      </c>
      <c r="J21" s="115"/>
      <c r="K21" s="115"/>
      <c r="L21" s="115"/>
      <c r="N21" s="115"/>
    </row>
    <row r="22" spans="1:14" ht="13.5" customHeight="1" x14ac:dyDescent="0.2">
      <c r="A22" s="77">
        <f>+'(skema1-7_2012 - 12pl)'!A22</f>
        <v>6008</v>
      </c>
      <c r="B22" s="7" t="str">
        <f>+'(skema1-7_2012 - 12pl)'!B22</f>
        <v>Vejle-Give-Middelfart Sygehus</v>
      </c>
      <c r="C22" s="79">
        <v>706315</v>
      </c>
      <c r="D22" s="29">
        <v>1230238</v>
      </c>
      <c r="E22" s="29">
        <f t="shared" si="0"/>
        <v>1936553</v>
      </c>
      <c r="F22" s="29">
        <v>333906</v>
      </c>
      <c r="G22" s="29">
        <v>11392.70382930513</v>
      </c>
      <c r="H22" s="29"/>
      <c r="I22" s="29">
        <f t="shared" si="1"/>
        <v>1591254.2961706948</v>
      </c>
      <c r="J22" s="115"/>
      <c r="K22" s="115"/>
      <c r="L22" s="115"/>
      <c r="N22" s="115"/>
    </row>
    <row r="23" spans="1:14" ht="13.5" customHeight="1" x14ac:dyDescent="0.2">
      <c r="A23" s="77">
        <f>+'(skema1-7_2012 - 12pl)'!A23</f>
        <v>6013</v>
      </c>
      <c r="B23" s="7" t="str">
        <f>+'(skema1-7_2012 - 12pl)'!B23</f>
        <v>De Vestdanske Friklinikker, Give</v>
      </c>
      <c r="C23" s="79">
        <v>41296</v>
      </c>
      <c r="D23" s="29">
        <v>130090</v>
      </c>
      <c r="E23" s="29">
        <f t="shared" si="0"/>
        <v>171386</v>
      </c>
      <c r="F23" s="29">
        <v>0</v>
      </c>
      <c r="G23" s="29">
        <v>31.969354889071838</v>
      </c>
      <c r="H23" s="29"/>
      <c r="I23" s="29">
        <f t="shared" si="1"/>
        <v>171354.03064511094</v>
      </c>
      <c r="J23" s="115"/>
      <c r="K23" s="115"/>
      <c r="L23" s="115"/>
      <c r="N23" s="115"/>
    </row>
    <row r="24" spans="1:14" ht="13.5" customHeight="1" x14ac:dyDescent="0.2">
      <c r="A24" s="77">
        <f>+'(skema1-7_2012 - 12pl)'!A24</f>
        <v>6006</v>
      </c>
      <c r="B24" s="7" t="str">
        <f>+'(skema1-7_2012 - 12pl)'!B24</f>
        <v>Hospitalsenheden Horsens</v>
      </c>
      <c r="C24" s="79">
        <v>615436</v>
      </c>
      <c r="D24" s="29">
        <v>402799</v>
      </c>
      <c r="E24" s="29">
        <f t="shared" si="0"/>
        <v>1018235</v>
      </c>
      <c r="F24" s="29">
        <v>20485</v>
      </c>
      <c r="G24" s="29">
        <v>481.58904564299155</v>
      </c>
      <c r="H24" s="29">
        <v>2418.217223637228</v>
      </c>
      <c r="I24" s="29">
        <f t="shared" si="1"/>
        <v>994850.19373071974</v>
      </c>
      <c r="J24" s="115"/>
      <c r="K24" s="115"/>
      <c r="L24" s="115"/>
      <c r="N24" s="115"/>
    </row>
    <row r="25" spans="1:14" ht="13.5" customHeight="1" x14ac:dyDescent="0.2">
      <c r="A25" s="77">
        <f>+'(skema1-7_2012 - 12pl)'!A25</f>
        <v>6650</v>
      </c>
      <c r="B25" s="7" t="str">
        <f>+'(skema1-7_2012 - 12pl)'!B25</f>
        <v>Hospitalsenhed Vest</v>
      </c>
      <c r="C25" s="79">
        <v>1246678</v>
      </c>
      <c r="D25" s="29">
        <v>995529</v>
      </c>
      <c r="E25" s="29">
        <f t="shared" si="0"/>
        <v>2242207</v>
      </c>
      <c r="F25" s="29">
        <v>249115</v>
      </c>
      <c r="G25" s="29">
        <v>979.94254814716987</v>
      </c>
      <c r="H25" s="29"/>
      <c r="I25" s="29">
        <f t="shared" si="1"/>
        <v>1992112.0574518528</v>
      </c>
      <c r="J25" s="115"/>
      <c r="K25" s="115"/>
      <c r="L25" s="115"/>
      <c r="N25" s="115"/>
    </row>
    <row r="26" spans="1:14" ht="13.5" customHeight="1" x14ac:dyDescent="0.2">
      <c r="A26" s="77">
        <f>+'(skema1-7_2012 - 12pl)'!A26</f>
        <v>6620</v>
      </c>
      <c r="B26" s="7" t="str">
        <f>+'(skema1-7_2012 - 12pl)'!B26</f>
        <v xml:space="preserve">Århus Universitetshospital </v>
      </c>
      <c r="C26" s="79">
        <v>3819728</v>
      </c>
      <c r="D26" s="29">
        <v>2469965</v>
      </c>
      <c r="E26" s="29">
        <f t="shared" si="0"/>
        <v>6289693</v>
      </c>
      <c r="F26" s="29">
        <v>605107</v>
      </c>
      <c r="G26" s="29">
        <v>45316.919837747235</v>
      </c>
      <c r="H26" s="29">
        <v>19066.032276888189</v>
      </c>
      <c r="I26" s="29">
        <f t="shared" si="1"/>
        <v>5620203.0478853649</v>
      </c>
      <c r="J26" s="115"/>
      <c r="K26" s="115"/>
      <c r="L26" s="115"/>
      <c r="N26" s="115"/>
    </row>
    <row r="27" spans="1:14" ht="13.5" customHeight="1" x14ac:dyDescent="0.2">
      <c r="A27" s="77">
        <f>+'(skema1-7_2012 - 12pl)'!A27</f>
        <v>7005</v>
      </c>
      <c r="B27" s="7" t="str">
        <f>+'(skema1-7_2012 - 12pl)'!B27</f>
        <v>Regionshospitalet Randers</v>
      </c>
      <c r="C27" s="79">
        <v>684707</v>
      </c>
      <c r="D27" s="29">
        <v>443523</v>
      </c>
      <c r="E27" s="29">
        <f t="shared" si="0"/>
        <v>1128230</v>
      </c>
      <c r="F27" s="29">
        <v>20398</v>
      </c>
      <c r="G27" s="29">
        <v>539.50407951744273</v>
      </c>
      <c r="H27" s="29"/>
      <c r="I27" s="29">
        <f t="shared" si="1"/>
        <v>1107292.4959204826</v>
      </c>
      <c r="J27" s="115"/>
      <c r="K27" s="115"/>
      <c r="L27" s="115"/>
      <c r="N27" s="115"/>
    </row>
    <row r="28" spans="1:14" ht="13.5" customHeight="1" x14ac:dyDescent="0.2">
      <c r="A28" s="77">
        <f>+'(skema1-7_2012 - 12pl)'!A28</f>
        <v>6630</v>
      </c>
      <c r="B28" s="7" t="str">
        <f>+'(skema1-7_2012 - 12pl)'!B28</f>
        <v>Hospitalsenhed Midt</v>
      </c>
      <c r="C28" s="79">
        <v>1595516</v>
      </c>
      <c r="D28" s="29">
        <v>945497</v>
      </c>
      <c r="E28" s="29">
        <f t="shared" si="0"/>
        <v>2541013</v>
      </c>
      <c r="F28" s="29">
        <v>136396</v>
      </c>
      <c r="G28" s="29">
        <v>63073.005670552142</v>
      </c>
      <c r="H28" s="29"/>
      <c r="I28" s="29">
        <f t="shared" si="1"/>
        <v>2341543.9943294479</v>
      </c>
      <c r="J28" s="115"/>
      <c r="K28" s="115"/>
      <c r="L28" s="115"/>
      <c r="N28" s="115"/>
    </row>
    <row r="29" spans="1:14" ht="13.5" customHeight="1" x14ac:dyDescent="0.2">
      <c r="A29" s="77">
        <f>+'(skema1-7_2012 - 12pl)'!A29</f>
        <v>7603</v>
      </c>
      <c r="B29" s="7" t="str">
        <f>+'(skema1-7_2012 - 12pl)'!B29</f>
        <v>Sygehus Thy-Mors</v>
      </c>
      <c r="C29" s="79">
        <v>242406</v>
      </c>
      <c r="D29" s="29">
        <v>124031</v>
      </c>
      <c r="E29" s="29">
        <f t="shared" si="0"/>
        <v>366437</v>
      </c>
      <c r="F29" s="29">
        <v>542</v>
      </c>
      <c r="G29" s="29">
        <v>-1589.9341420523706</v>
      </c>
      <c r="H29" s="29"/>
      <c r="I29" s="29">
        <f t="shared" si="1"/>
        <v>367484.93414205237</v>
      </c>
      <c r="J29" s="115"/>
      <c r="K29" s="115"/>
      <c r="L29" s="115"/>
      <c r="N29" s="115"/>
    </row>
    <row r="30" spans="1:14" ht="13.5" customHeight="1" x14ac:dyDescent="0.2">
      <c r="A30" s="77">
        <f>+'(skema1-7_2012 - 12pl)'!A30</f>
        <v>8001</v>
      </c>
      <c r="B30" s="7" t="str">
        <f>+'(skema1-7_2012 - 12pl)'!B30</f>
        <v>Aalborg Universitetshospital</v>
      </c>
      <c r="C30" s="79">
        <v>2267316</v>
      </c>
      <c r="D30" s="29">
        <v>1700100</v>
      </c>
      <c r="E30" s="29">
        <f t="shared" si="0"/>
        <v>3967416</v>
      </c>
      <c r="F30" s="29">
        <v>370353</v>
      </c>
      <c r="G30" s="29">
        <v>3129.2328636771999</v>
      </c>
      <c r="H30" s="29">
        <v>9220.7163280772493</v>
      </c>
      <c r="I30" s="29">
        <f t="shared" si="1"/>
        <v>3584713.0508082453</v>
      </c>
      <c r="J30" s="115"/>
      <c r="K30" s="115"/>
      <c r="L30" s="115"/>
      <c r="N30" s="115"/>
    </row>
    <row r="31" spans="1:14" ht="13.5" customHeight="1" x14ac:dyDescent="0.2">
      <c r="A31" s="77">
        <f>+'(skema1-7_2012 - 12pl)'!A31</f>
        <v>8003</v>
      </c>
      <c r="B31" s="7" t="str">
        <f>+'(skema1-7_2012 - 12pl)'!B31</f>
        <v>Sygehus Vendsyssel</v>
      </c>
      <c r="C31" s="79">
        <v>655171</v>
      </c>
      <c r="D31" s="29">
        <v>367361</v>
      </c>
      <c r="E31" s="29">
        <f t="shared" si="0"/>
        <v>1022532</v>
      </c>
      <c r="F31" s="29">
        <v>71493</v>
      </c>
      <c r="G31" s="29">
        <v>513.93468012730591</v>
      </c>
      <c r="H31" s="29">
        <v>12133.689873826328</v>
      </c>
      <c r="I31" s="29">
        <f t="shared" si="1"/>
        <v>938391.37544604635</v>
      </c>
      <c r="J31" s="115"/>
      <c r="K31" s="115"/>
      <c r="L31" s="115"/>
      <c r="N31" s="115"/>
    </row>
    <row r="32" spans="1:14" ht="13.5" customHeight="1" x14ac:dyDescent="0.2">
      <c r="A32" s="78">
        <f>+'(skema1-7_2012 - 12pl)'!A32</f>
        <v>8005</v>
      </c>
      <c r="B32" s="73" t="str">
        <f>+'(skema1-7_2012 - 12pl)'!B32</f>
        <v>Sygehus Himmerland</v>
      </c>
      <c r="C32" s="79">
        <v>211448</v>
      </c>
      <c r="D32" s="29">
        <v>44865</v>
      </c>
      <c r="E32" s="29">
        <f t="shared" si="0"/>
        <v>256313</v>
      </c>
      <c r="F32" s="29">
        <v>162</v>
      </c>
      <c r="G32" s="29">
        <v>165.27160537615418</v>
      </c>
      <c r="H32" s="29">
        <v>5236.9143571623172</v>
      </c>
      <c r="I32" s="29">
        <f t="shared" si="1"/>
        <v>250748.81403746153</v>
      </c>
      <c r="J32" s="115"/>
      <c r="K32" s="115"/>
      <c r="L32" s="115"/>
      <c r="N32" s="115"/>
    </row>
    <row r="33" spans="1:10" ht="13.5" customHeight="1" x14ac:dyDescent="0.2">
      <c r="A33" s="30"/>
      <c r="B33" s="30" t="s">
        <v>22</v>
      </c>
      <c r="C33" s="14">
        <f>SUM(C5:C32)</f>
        <v>36124830</v>
      </c>
      <c r="D33" s="14">
        <f>SUM(D5:D32)</f>
        <v>24982897</v>
      </c>
      <c r="E33" s="14">
        <f>SUM(E5:E32)</f>
        <v>61107727</v>
      </c>
      <c r="F33" s="14">
        <f t="shared" ref="F33:G33" si="2">SUM(F5:F32)</f>
        <v>5202020</v>
      </c>
      <c r="G33" s="14">
        <f t="shared" si="2"/>
        <v>166416.15537179317</v>
      </c>
      <c r="H33" s="14">
        <f>SUM(H5:H32)</f>
        <v>48075.570059591308</v>
      </c>
      <c r="I33" s="14">
        <f>SUM(I5:I32)</f>
        <v>55691215.27456861</v>
      </c>
      <c r="J33" s="116"/>
    </row>
    <row r="34" spans="1:10" ht="13.5" customHeight="1" x14ac:dyDescent="0.2">
      <c r="A34" s="37"/>
      <c r="B34" s="15"/>
      <c r="C34" s="16"/>
      <c r="D34" s="16"/>
      <c r="E34" s="16"/>
      <c r="F34" s="16"/>
      <c r="G34" s="16"/>
      <c r="H34" s="16"/>
      <c r="I34" s="16"/>
      <c r="J34" s="116"/>
    </row>
    <row r="35" spans="1:10" ht="13.5" customHeight="1" x14ac:dyDescent="0.2">
      <c r="A35" s="37"/>
      <c r="B35" s="17" t="s">
        <v>36</v>
      </c>
      <c r="C35" s="18">
        <f>SUM(C5:C13)</f>
        <v>13206353</v>
      </c>
      <c r="D35" s="18">
        <f t="shared" ref="D35:I35" si="3">SUM(D5:D13)</f>
        <v>8047773</v>
      </c>
      <c r="E35" s="18">
        <f t="shared" si="3"/>
        <v>21254126</v>
      </c>
      <c r="F35" s="18">
        <f t="shared" si="3"/>
        <v>1748769</v>
      </c>
      <c r="G35" s="18">
        <f t="shared" si="3"/>
        <v>35853.957774607552</v>
      </c>
      <c r="H35" s="18">
        <f t="shared" si="3"/>
        <v>0</v>
      </c>
      <c r="I35" s="6">
        <f t="shared" si="3"/>
        <v>19469503.042225394</v>
      </c>
      <c r="J35" s="116"/>
    </row>
    <row r="36" spans="1:10" ht="13.5" customHeight="1" x14ac:dyDescent="0.2">
      <c r="A36" s="37"/>
      <c r="B36" s="19" t="s">
        <v>37</v>
      </c>
      <c r="C36" s="5">
        <f>SUM(C14:C17)</f>
        <v>4425362</v>
      </c>
      <c r="D36" s="5">
        <f t="shared" ref="D36:I36" si="4">SUM(D14:D17)</f>
        <v>2949340</v>
      </c>
      <c r="E36" s="5">
        <f t="shared" si="4"/>
        <v>7374702</v>
      </c>
      <c r="F36" s="5">
        <f t="shared" si="4"/>
        <v>735836</v>
      </c>
      <c r="G36" s="5">
        <f t="shared" si="4"/>
        <v>-98965.246454692446</v>
      </c>
      <c r="H36" s="5">
        <f t="shared" si="4"/>
        <v>0</v>
      </c>
      <c r="I36" s="8">
        <f t="shared" si="4"/>
        <v>6737831.2464546934</v>
      </c>
      <c r="J36" s="116"/>
    </row>
    <row r="37" spans="1:10" ht="13.5" customHeight="1" x14ac:dyDescent="0.2">
      <c r="A37" s="37"/>
      <c r="B37" s="19" t="s">
        <v>38</v>
      </c>
      <c r="C37" s="5">
        <f>SUM(C18:C23)</f>
        <v>7154709</v>
      </c>
      <c r="D37" s="5">
        <f t="shared" ref="D37:I37" si="5">SUM(D18:D23)</f>
        <v>6492114</v>
      </c>
      <c r="E37" s="5">
        <f t="shared" si="5"/>
        <v>13646823</v>
      </c>
      <c r="F37" s="5">
        <f t="shared" si="5"/>
        <v>1243364</v>
      </c>
      <c r="G37" s="5">
        <f t="shared" si="5"/>
        <v>116917.97786314279</v>
      </c>
      <c r="H37" s="5">
        <f t="shared" si="5"/>
        <v>0</v>
      </c>
      <c r="I37" s="8">
        <f t="shared" si="5"/>
        <v>12286541.022136858</v>
      </c>
      <c r="J37" s="116"/>
    </row>
    <row r="38" spans="1:10" ht="13.5" customHeight="1" x14ac:dyDescent="0.2">
      <c r="A38" s="37"/>
      <c r="B38" s="19" t="s">
        <v>39</v>
      </c>
      <c r="C38" s="5">
        <f>SUM(C24:C28)</f>
        <v>7962065</v>
      </c>
      <c r="D38" s="5">
        <f t="shared" ref="D38:I38" si="6">SUM(D24:D28)</f>
        <v>5257313</v>
      </c>
      <c r="E38" s="5">
        <f t="shared" si="6"/>
        <v>13219378</v>
      </c>
      <c r="F38" s="5">
        <f t="shared" si="6"/>
        <v>1031501</v>
      </c>
      <c r="G38" s="5">
        <f t="shared" si="6"/>
        <v>110390.96118160698</v>
      </c>
      <c r="H38" s="5">
        <f t="shared" si="6"/>
        <v>21484.249500525417</v>
      </c>
      <c r="I38" s="8">
        <f t="shared" si="6"/>
        <v>12056001.789317869</v>
      </c>
      <c r="J38" s="116"/>
    </row>
    <row r="39" spans="1:10" ht="13.5" customHeight="1" x14ac:dyDescent="0.2">
      <c r="A39" s="38"/>
      <c r="B39" s="20" t="s">
        <v>40</v>
      </c>
      <c r="C39" s="10">
        <f>SUM(C29:C32)</f>
        <v>3376341</v>
      </c>
      <c r="D39" s="10">
        <f t="shared" ref="D39:I39" si="7">SUM(D29:D32)</f>
        <v>2236357</v>
      </c>
      <c r="E39" s="10">
        <f t="shared" si="7"/>
        <v>5612698</v>
      </c>
      <c r="F39" s="10">
        <f t="shared" si="7"/>
        <v>442550</v>
      </c>
      <c r="G39" s="10">
        <f t="shared" si="7"/>
        <v>2218.5050071282894</v>
      </c>
      <c r="H39" s="10">
        <f t="shared" si="7"/>
        <v>26591.320559065894</v>
      </c>
      <c r="I39" s="21">
        <f t="shared" si="7"/>
        <v>5141338.174433806</v>
      </c>
      <c r="J39" s="116"/>
    </row>
    <row r="40" spans="1:10" ht="13.5" customHeight="1" x14ac:dyDescent="0.2">
      <c r="A40" s="38"/>
      <c r="B40" s="13" t="s">
        <v>22</v>
      </c>
      <c r="C40" s="22">
        <f>SUM(C35:C39)</f>
        <v>36124830</v>
      </c>
      <c r="D40" s="102">
        <f>SUM(D35:D39)</f>
        <v>24982897</v>
      </c>
      <c r="E40" s="22">
        <f>SUM(E35:E39)</f>
        <v>61107727</v>
      </c>
      <c r="F40" s="22">
        <f>SUM(F35:F39)</f>
        <v>5202020</v>
      </c>
      <c r="G40" s="22">
        <f t="shared" ref="G40:H40" si="8">SUM(G35:G39)</f>
        <v>166416.15537179317</v>
      </c>
      <c r="H40" s="22">
        <f t="shared" si="8"/>
        <v>48075.570059591308</v>
      </c>
      <c r="I40" s="23">
        <f>SUM(I35:I39)</f>
        <v>55691215.274568617</v>
      </c>
      <c r="J40" s="116"/>
    </row>
    <row r="41" spans="1:10" ht="13.5" customHeight="1" x14ac:dyDescent="0.2">
      <c r="J41" s="116"/>
    </row>
    <row r="42" spans="1:10" ht="13.5" customHeight="1" x14ac:dyDescent="0.2">
      <c r="J42" s="116"/>
    </row>
    <row r="43" spans="1:10" ht="13.5" customHeight="1" x14ac:dyDescent="0.2"/>
    <row r="44" spans="1:10" ht="13.5" customHeight="1" x14ac:dyDescent="0.2"/>
    <row r="45" spans="1:10" ht="13.5" customHeight="1" x14ac:dyDescent="0.2"/>
    <row r="46" spans="1:10" ht="13.5" customHeight="1" x14ac:dyDescent="0.2"/>
    <row r="47" spans="1:10" ht="13.5" customHeight="1" x14ac:dyDescent="0.2"/>
    <row r="48" spans="1:10" ht="13.5" customHeight="1" x14ac:dyDescent="0.2"/>
  </sheetData>
  <pageMargins left="0.51181102362204722" right="0.43307086614173229" top="0.51181102362204722" bottom="0.19685039370078741" header="0.23622047244094491" footer="0.23622047244094491"/>
  <pageSetup paperSize="9" scale="75" orientation="landscape" cellComments="asDisplayed" r:id="rId1"/>
  <headerFooter alignWithMargins="0">
    <oddHeader>&amp;CSide &amp;P / &amp;N</oddHeader>
  </headerFooter>
  <ignoredErrors>
    <ignoredError sqref="C35:H3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zoomScaleNormal="100" workbookViewId="0">
      <selection activeCell="H21" sqref="H21"/>
    </sheetView>
  </sheetViews>
  <sheetFormatPr defaultColWidth="8.85546875" defaultRowHeight="12" x14ac:dyDescent="0.2"/>
  <cols>
    <col min="1" max="1" width="8.5703125" style="112" customWidth="1"/>
    <col min="2" max="2" width="39.28515625" style="112" customWidth="1"/>
    <col min="3" max="9" width="12.85546875" style="112" customWidth="1"/>
    <col min="10" max="16384" width="8.85546875" style="112"/>
  </cols>
  <sheetData>
    <row r="1" spans="1:15" ht="15.75" x14ac:dyDescent="0.25">
      <c r="A1" s="74" t="str">
        <f>'Skema1-7_2012'!A1</f>
        <v>Endelig udgave</v>
      </c>
    </row>
    <row r="2" spans="1:15" ht="13.5" customHeight="1" x14ac:dyDescent="0.2">
      <c r="A2" s="113" t="s">
        <v>155</v>
      </c>
    </row>
    <row r="3" spans="1:15" ht="13.5" customHeight="1" x14ac:dyDescent="0.2">
      <c r="A3" s="98" t="s">
        <v>54</v>
      </c>
    </row>
    <row r="4" spans="1:15" ht="54" customHeight="1" x14ac:dyDescent="0.2">
      <c r="A4" s="75" t="s">
        <v>14</v>
      </c>
      <c r="B4" s="75" t="s">
        <v>0</v>
      </c>
      <c r="C4" s="12" t="s">
        <v>33</v>
      </c>
      <c r="D4" s="12" t="s">
        <v>32</v>
      </c>
      <c r="E4" s="12" t="s">
        <v>43</v>
      </c>
      <c r="F4" s="12" t="s">
        <v>29</v>
      </c>
      <c r="G4" s="12" t="s">
        <v>34</v>
      </c>
      <c r="H4" s="12" t="s">
        <v>51</v>
      </c>
      <c r="I4" s="12" t="s">
        <v>41</v>
      </c>
      <c r="K4" s="116"/>
    </row>
    <row r="5" spans="1:15" ht="13.5" customHeight="1" x14ac:dyDescent="0.2">
      <c r="A5" s="76">
        <f>+'(skema1-7_2012 - 12pl)'!A5</f>
        <v>1301</v>
      </c>
      <c r="B5" s="4" t="str">
        <f>+'(skema1-7_2012 - 12pl)'!B5</f>
        <v>Rigshospitalet</v>
      </c>
      <c r="C5" s="79">
        <v>4267454</v>
      </c>
      <c r="D5" s="29">
        <v>2495247</v>
      </c>
      <c r="E5" s="29">
        <f>C5+D5</f>
        <v>6762701</v>
      </c>
      <c r="F5" s="29">
        <v>687102</v>
      </c>
      <c r="G5" s="29">
        <v>-113.23333869874477</v>
      </c>
      <c r="H5" s="29"/>
      <c r="I5" s="29">
        <f>E5-SUM(F5:H5)</f>
        <v>6075712.2333386987</v>
      </c>
      <c r="J5" s="53"/>
      <c r="K5" s="117"/>
      <c r="O5" s="115"/>
    </row>
    <row r="6" spans="1:15" ht="13.5" customHeight="1" x14ac:dyDescent="0.2">
      <c r="A6" s="77">
        <f>+'(skema1-7_2012 - 12pl)'!A6</f>
        <v>1309</v>
      </c>
      <c r="B6" s="7" t="str">
        <f>+'(skema1-7_2012 - 12pl)'!B6</f>
        <v>Bispebjerg og Frederiksberg hospitaler</v>
      </c>
      <c r="C6" s="79">
        <v>1698290</v>
      </c>
      <c r="D6" s="29">
        <v>919382</v>
      </c>
      <c r="E6" s="29">
        <f t="shared" ref="E6:E32" si="0">C6+D6</f>
        <v>2617672</v>
      </c>
      <c r="F6" s="29">
        <v>78346</v>
      </c>
      <c r="G6" s="29">
        <v>25955.356692151865</v>
      </c>
      <c r="H6" s="29"/>
      <c r="I6" s="29">
        <f t="shared" ref="I6:I32" si="1">E6-SUM(F6:H6)</f>
        <v>2513370.6433078479</v>
      </c>
      <c r="J6" s="53"/>
      <c r="K6" s="117"/>
      <c r="O6" s="115"/>
    </row>
    <row r="7" spans="1:15" ht="13.5" customHeight="1" x14ac:dyDescent="0.2">
      <c r="A7" s="77">
        <f>+'(skema1-7_2012 - 12pl)'!A7</f>
        <v>1330</v>
      </c>
      <c r="B7" s="7" t="str">
        <f>+'(skema1-7_2012 - 12pl)'!B7</f>
        <v>Hvidovre Hospital</v>
      </c>
      <c r="C7" s="79">
        <v>1636235</v>
      </c>
      <c r="D7" s="29">
        <v>723512</v>
      </c>
      <c r="E7" s="29">
        <f t="shared" si="0"/>
        <v>2359747</v>
      </c>
      <c r="F7" s="29">
        <v>60351</v>
      </c>
      <c r="G7" s="29">
        <v>-2794.5824083748739</v>
      </c>
      <c r="H7" s="29"/>
      <c r="I7" s="29">
        <f t="shared" si="1"/>
        <v>2302190.5824083751</v>
      </c>
      <c r="J7" s="53"/>
      <c r="K7" s="117"/>
      <c r="O7" s="115"/>
    </row>
    <row r="8" spans="1:15" ht="13.5" customHeight="1" x14ac:dyDescent="0.2">
      <c r="A8" s="77">
        <f>+'(skema1-7_2012 - 12pl)'!A8</f>
        <v>1351</v>
      </c>
      <c r="B8" s="7" t="str">
        <f>+'(skema1-7_2012 - 12pl)'!B8</f>
        <v>Amager Hospital</v>
      </c>
      <c r="C8" s="79">
        <v>268956</v>
      </c>
      <c r="D8" s="29">
        <v>93597</v>
      </c>
      <c r="E8" s="29">
        <f t="shared" si="0"/>
        <v>362553</v>
      </c>
      <c r="F8" s="29">
        <v>335</v>
      </c>
      <c r="G8" s="29">
        <v>210.28425210766727</v>
      </c>
      <c r="H8" s="29"/>
      <c r="I8" s="29">
        <f t="shared" si="1"/>
        <v>362007.71574789233</v>
      </c>
      <c r="J8" s="53"/>
      <c r="K8" s="117"/>
      <c r="O8" s="115"/>
    </row>
    <row r="9" spans="1:15" ht="13.5" customHeight="1" x14ac:dyDescent="0.2">
      <c r="A9" s="77">
        <f>+'(skema1-7_2012 - 12pl)'!A9</f>
        <v>1501</v>
      </c>
      <c r="B9" s="7" t="str">
        <f>+'(skema1-7_2012 - 12pl)'!B9</f>
        <v>Gentofte Hospital</v>
      </c>
      <c r="C9" s="79">
        <v>715933</v>
      </c>
      <c r="D9" s="29">
        <v>665395</v>
      </c>
      <c r="E9" s="29">
        <f t="shared" si="0"/>
        <v>1381328</v>
      </c>
      <c r="F9" s="29">
        <v>115937</v>
      </c>
      <c r="G9" s="29">
        <v>383.40824154985603</v>
      </c>
      <c r="H9" s="29"/>
      <c r="I9" s="29">
        <f t="shared" si="1"/>
        <v>1265007.59175845</v>
      </c>
      <c r="J9" s="53"/>
      <c r="K9" s="117"/>
      <c r="O9" s="115"/>
    </row>
    <row r="10" spans="1:15" ht="13.5" customHeight="1" x14ac:dyDescent="0.2">
      <c r="A10" s="77">
        <f>+'(skema1-7_2012 - 12pl)'!A10</f>
        <v>1502</v>
      </c>
      <c r="B10" s="7" t="str">
        <f>+'(skema1-7_2012 - 12pl)'!B10</f>
        <v>Glostrup Hospital</v>
      </c>
      <c r="C10" s="79">
        <v>1001834</v>
      </c>
      <c r="D10" s="29">
        <v>966149</v>
      </c>
      <c r="E10" s="29">
        <f t="shared" si="0"/>
        <v>1967983</v>
      </c>
      <c r="F10" s="29">
        <v>323603</v>
      </c>
      <c r="G10" s="29">
        <v>4169.7809037658153</v>
      </c>
      <c r="H10" s="29"/>
      <c r="I10" s="29">
        <f t="shared" si="1"/>
        <v>1640210.2190962341</v>
      </c>
      <c r="J10" s="53"/>
      <c r="K10" s="117"/>
      <c r="O10" s="115"/>
    </row>
    <row r="11" spans="1:15" ht="13.5" customHeight="1" x14ac:dyDescent="0.2">
      <c r="A11" s="77">
        <f>+'(skema1-7_2012 - 12pl)'!A11</f>
        <v>1516</v>
      </c>
      <c r="B11" s="7" t="str">
        <f>+'(skema1-7_2012 - 12pl)'!B11</f>
        <v>Herlev Hospital</v>
      </c>
      <c r="C11" s="79">
        <v>2096741</v>
      </c>
      <c r="D11" s="29">
        <v>1840209</v>
      </c>
      <c r="E11" s="29">
        <f t="shared" si="0"/>
        <v>3936950</v>
      </c>
      <c r="F11" s="29">
        <v>547993</v>
      </c>
      <c r="G11" s="29">
        <v>1666.4774792145472</v>
      </c>
      <c r="H11" s="29"/>
      <c r="I11" s="29">
        <f t="shared" si="1"/>
        <v>3387290.5225207852</v>
      </c>
      <c r="J11" s="53"/>
      <c r="K11" s="117"/>
      <c r="O11" s="115"/>
    </row>
    <row r="12" spans="1:15" ht="13.5" customHeight="1" x14ac:dyDescent="0.2">
      <c r="A12" s="77">
        <f>+'(skema1-7_2012 - 12pl)'!A12</f>
        <v>2000</v>
      </c>
      <c r="B12" s="7" t="str">
        <f>+'(skema1-7_2012 - 12pl)'!B12</f>
        <v>Nordsjællands Hospital</v>
      </c>
      <c r="C12" s="79">
        <v>1600806</v>
      </c>
      <c r="D12" s="29">
        <v>850773</v>
      </c>
      <c r="E12" s="29">
        <f t="shared" si="0"/>
        <v>2451579</v>
      </c>
      <c r="F12" s="29">
        <v>133657</v>
      </c>
      <c r="G12" s="29">
        <v>1266.4721975920256</v>
      </c>
      <c r="H12" s="29"/>
      <c r="I12" s="29">
        <f t="shared" si="1"/>
        <v>2316655.5278024077</v>
      </c>
      <c r="J12" s="53"/>
      <c r="K12" s="117"/>
      <c r="O12" s="115"/>
    </row>
    <row r="13" spans="1:15" ht="13.5" customHeight="1" x14ac:dyDescent="0.2">
      <c r="A13" s="77">
        <f>+'(skema1-7_2012 - 12pl)'!A13</f>
        <v>4001</v>
      </c>
      <c r="B13" s="7" t="str">
        <f>+'(skema1-7_2012 - 12pl)'!B13</f>
        <v>Bornholms Hospital</v>
      </c>
      <c r="C13" s="79">
        <v>204411</v>
      </c>
      <c r="D13" s="29">
        <v>141795</v>
      </c>
      <c r="E13" s="29">
        <f t="shared" si="0"/>
        <v>346206</v>
      </c>
      <c r="F13" s="29">
        <v>25942</v>
      </c>
      <c r="G13" s="29">
        <v>160.66898539074464</v>
      </c>
      <c r="H13" s="29"/>
      <c r="I13" s="29">
        <f t="shared" si="1"/>
        <v>320103.33101460926</v>
      </c>
      <c r="J13" s="53"/>
      <c r="K13" s="117"/>
      <c r="O13" s="115"/>
    </row>
    <row r="14" spans="1:15" ht="13.5" customHeight="1" x14ac:dyDescent="0.2">
      <c r="A14" s="77">
        <f>+'(skema1-7_2012 - 12pl)'!A14</f>
        <v>3810</v>
      </c>
      <c r="B14" s="7" t="str">
        <f>+'(skema1-7_2012 - 12pl)'!B14</f>
        <v>Roskilde og Køge Sygehuse</v>
      </c>
      <c r="C14" s="79">
        <v>1713963</v>
      </c>
      <c r="D14" s="29">
        <v>1382719</v>
      </c>
      <c r="E14" s="29">
        <f t="shared" si="0"/>
        <v>3096682</v>
      </c>
      <c r="F14" s="29">
        <v>401722</v>
      </c>
      <c r="G14" s="29">
        <v>-29498.581762381829</v>
      </c>
      <c r="H14" s="29"/>
      <c r="I14" s="29">
        <f t="shared" si="1"/>
        <v>2724458.5817623818</v>
      </c>
      <c r="J14" s="53"/>
      <c r="K14" s="117"/>
      <c r="O14" s="115"/>
    </row>
    <row r="15" spans="1:15" ht="13.5" customHeight="1" x14ac:dyDescent="0.2">
      <c r="A15" s="77">
        <f>+'(skema1-7_2012 - 12pl)'!A15</f>
        <v>3820</v>
      </c>
      <c r="B15" s="7" t="str">
        <f>+'(skema1-7_2012 - 12pl)'!B15</f>
        <v>Holbæk Sygehus</v>
      </c>
      <c r="C15" s="79">
        <v>730730</v>
      </c>
      <c r="D15" s="29">
        <v>401013</v>
      </c>
      <c r="E15" s="29">
        <f t="shared" si="0"/>
        <v>1131743</v>
      </c>
      <c r="F15" s="29">
        <v>49367</v>
      </c>
      <c r="G15" s="29">
        <v>-28262.877562638721</v>
      </c>
      <c r="H15" s="29"/>
      <c r="I15" s="29">
        <f t="shared" si="1"/>
        <v>1110638.8775626388</v>
      </c>
      <c r="J15" s="53"/>
      <c r="K15" s="117"/>
      <c r="O15" s="115"/>
    </row>
    <row r="16" spans="1:15" ht="13.5" customHeight="1" x14ac:dyDescent="0.2">
      <c r="A16" s="77">
        <f>+'(skema1-7_2012 - 12pl)'!A16</f>
        <v>3830</v>
      </c>
      <c r="B16" s="7" t="str">
        <f>+'(skema1-7_2012 - 12pl)'!B16</f>
        <v>Næstved, Slagelse og Ringsted Sygehuse</v>
      </c>
      <c r="C16" s="79">
        <v>1568122</v>
      </c>
      <c r="D16" s="29">
        <v>1283517</v>
      </c>
      <c r="E16" s="29">
        <f t="shared" si="0"/>
        <v>2851639</v>
      </c>
      <c r="F16" s="29">
        <v>378937</v>
      </c>
      <c r="G16" s="29">
        <v>-35691.639085096773</v>
      </c>
      <c r="H16" s="29"/>
      <c r="I16" s="29">
        <f t="shared" si="1"/>
        <v>2508393.6390850968</v>
      </c>
      <c r="J16" s="53"/>
      <c r="K16" s="117"/>
      <c r="O16" s="115"/>
    </row>
    <row r="17" spans="1:15" ht="13.5" customHeight="1" x14ac:dyDescent="0.2">
      <c r="A17" s="77">
        <f>+'(skema1-7_2012 - 12pl)'!A17</f>
        <v>3840</v>
      </c>
      <c r="B17" s="7" t="str">
        <f>+'(skema1-7_2012 - 12pl)'!B17</f>
        <v>Nykøbing F.  Sygehus</v>
      </c>
      <c r="C17" s="79">
        <v>619380</v>
      </c>
      <c r="D17" s="29">
        <v>183171</v>
      </c>
      <c r="E17" s="29">
        <f t="shared" si="0"/>
        <v>802551</v>
      </c>
      <c r="F17" s="29">
        <v>8421</v>
      </c>
      <c r="G17" s="29">
        <v>-18262.741480606375</v>
      </c>
      <c r="H17" s="29"/>
      <c r="I17" s="29">
        <f t="shared" si="1"/>
        <v>812392.74148060638</v>
      </c>
      <c r="J17" s="53"/>
      <c r="K17" s="116"/>
      <c r="O17" s="115"/>
    </row>
    <row r="18" spans="1:15" ht="13.5" customHeight="1" x14ac:dyDescent="0.2">
      <c r="A18" s="77">
        <f>+'(skema1-7_2012 - 12pl)'!A18</f>
        <v>4202</v>
      </c>
      <c r="B18" s="7" t="str">
        <f>+'(skema1-7_2012 - 12pl)'!B18</f>
        <v>Odense Universitetshospital</v>
      </c>
      <c r="C18" s="79">
        <v>3607661</v>
      </c>
      <c r="D18" s="29">
        <v>3127969</v>
      </c>
      <c r="E18" s="29">
        <f t="shared" si="0"/>
        <v>6735630</v>
      </c>
      <c r="F18" s="29">
        <v>681737</v>
      </c>
      <c r="G18" s="29">
        <v>2868.9275857228786</v>
      </c>
      <c r="H18" s="29">
        <v>-1317.5419708029196</v>
      </c>
      <c r="I18" s="29">
        <f t="shared" si="1"/>
        <v>6052341.6143850796</v>
      </c>
      <c r="J18" s="53"/>
      <c r="K18" s="117"/>
      <c r="O18" s="115"/>
    </row>
    <row r="19" spans="1:15" ht="13.5" customHeight="1" x14ac:dyDescent="0.2">
      <c r="A19" s="77">
        <f>+'(skema1-7_2012 - 12pl)'!A19</f>
        <v>5000</v>
      </c>
      <c r="B19" s="7" t="str">
        <f>+'(skema1-7_2012 - 12pl)'!B19</f>
        <v>Sygehus Sønderjylland</v>
      </c>
      <c r="C19" s="79">
        <v>959239</v>
      </c>
      <c r="D19" s="29">
        <v>911136</v>
      </c>
      <c r="E19" s="29">
        <f t="shared" si="0"/>
        <v>1870375</v>
      </c>
      <c r="F19" s="29">
        <v>136658</v>
      </c>
      <c r="G19" s="29">
        <v>21435.854550310294</v>
      </c>
      <c r="H19" s="29"/>
      <c r="I19" s="29">
        <f t="shared" si="1"/>
        <v>1712281.1454496896</v>
      </c>
      <c r="J19" s="53"/>
      <c r="K19" s="117"/>
      <c r="O19" s="115"/>
    </row>
    <row r="20" spans="1:15" ht="13.5" customHeight="1" x14ac:dyDescent="0.2">
      <c r="A20" s="77">
        <f>+'(skema1-7_2012 - 12pl)'!A20</f>
        <v>5501</v>
      </c>
      <c r="B20" s="7" t="str">
        <f>+'(skema1-7_2012 - 12pl)'!B20</f>
        <v>Sydvestjysk Sygehus</v>
      </c>
      <c r="C20" s="79">
        <v>1006187</v>
      </c>
      <c r="D20" s="29">
        <v>858721</v>
      </c>
      <c r="E20" s="29">
        <f t="shared" si="0"/>
        <v>1864908</v>
      </c>
      <c r="F20" s="29">
        <v>151510</v>
      </c>
      <c r="G20" s="29">
        <v>793.69935979694128</v>
      </c>
      <c r="H20" s="29"/>
      <c r="I20" s="29">
        <f t="shared" si="1"/>
        <v>1712604.3006402031</v>
      </c>
      <c r="J20" s="53"/>
      <c r="K20" s="117"/>
      <c r="O20" s="115"/>
    </row>
    <row r="21" spans="1:15" ht="13.5" customHeight="1" x14ac:dyDescent="0.2">
      <c r="A21" s="77">
        <f>+'(skema1-7_2012 - 12pl)'!A21</f>
        <v>6007</v>
      </c>
      <c r="B21" s="7" t="str">
        <f>+'(skema1-7_2012 - 12pl)'!B21</f>
        <v>Fredericia og Kolding sygehuse</v>
      </c>
      <c r="C21" s="79">
        <v>904828</v>
      </c>
      <c r="D21" s="29">
        <v>596049</v>
      </c>
      <c r="E21" s="29">
        <f t="shared" si="0"/>
        <v>1500877</v>
      </c>
      <c r="F21" s="29">
        <v>36825</v>
      </c>
      <c r="G21" s="29">
        <v>16866.763160327915</v>
      </c>
      <c r="H21" s="29">
        <v>-2394.0115870069712</v>
      </c>
      <c r="I21" s="29">
        <f t="shared" si="1"/>
        <v>1449579.2484266791</v>
      </c>
      <c r="J21" s="53"/>
      <c r="K21" s="117"/>
      <c r="O21" s="115"/>
    </row>
    <row r="22" spans="1:15" ht="13.5" customHeight="1" x14ac:dyDescent="0.2">
      <c r="A22" s="77">
        <f>+'(skema1-7_2012 - 12pl)'!A22</f>
        <v>6008</v>
      </c>
      <c r="B22" s="7" t="str">
        <f>+'(skema1-7_2012 - 12pl)'!B22</f>
        <v>Vejle-Give-Middelfart Sygehus</v>
      </c>
      <c r="C22" s="79">
        <v>699312</v>
      </c>
      <c r="D22" s="29">
        <v>1284587</v>
      </c>
      <c r="E22" s="29">
        <f t="shared" si="0"/>
        <v>1983899</v>
      </c>
      <c r="F22" s="29">
        <v>349714</v>
      </c>
      <c r="G22" s="29">
        <v>7328.8633186583174</v>
      </c>
      <c r="H22" s="29">
        <v>-6161.1276615206152</v>
      </c>
      <c r="I22" s="29">
        <f t="shared" si="1"/>
        <v>1633017.2643428622</v>
      </c>
      <c r="J22" s="53"/>
      <c r="K22" s="117"/>
      <c r="O22" s="115"/>
    </row>
    <row r="23" spans="1:15" ht="13.5" customHeight="1" x14ac:dyDescent="0.2">
      <c r="A23" s="77">
        <f>+'(skema1-7_2012 - 12pl)'!A23</f>
        <v>6013</v>
      </c>
      <c r="B23" s="7" t="str">
        <f>+'(skema1-7_2012 - 12pl)'!B23</f>
        <v>De Vestdanske Friklinikker, Give</v>
      </c>
      <c r="C23" s="79">
        <v>23536</v>
      </c>
      <c r="D23" s="29">
        <v>108479</v>
      </c>
      <c r="E23" s="29">
        <f t="shared" si="0"/>
        <v>132015</v>
      </c>
      <c r="F23" s="29">
        <v>38</v>
      </c>
      <c r="G23" s="29">
        <v>18.253563344456779</v>
      </c>
      <c r="H23" s="29"/>
      <c r="I23" s="29">
        <f t="shared" si="1"/>
        <v>131958.74643665555</v>
      </c>
      <c r="J23" s="53"/>
      <c r="K23" s="117"/>
      <c r="O23" s="115"/>
    </row>
    <row r="24" spans="1:15" ht="13.5" customHeight="1" x14ac:dyDescent="0.2">
      <c r="A24" s="77">
        <f>+'(skema1-7_2012 - 12pl)'!A24</f>
        <v>6006</v>
      </c>
      <c r="B24" s="7" t="str">
        <f>+'(skema1-7_2012 - 12pl)'!B24</f>
        <v>Hospitalsenheden Horsens</v>
      </c>
      <c r="C24" s="79">
        <v>640313</v>
      </c>
      <c r="D24" s="29">
        <v>433551</v>
      </c>
      <c r="E24" s="29">
        <f t="shared" si="0"/>
        <v>1073864</v>
      </c>
      <c r="F24" s="29">
        <v>22433</v>
      </c>
      <c r="G24" s="29">
        <v>500.61598364496604</v>
      </c>
      <c r="H24" s="29"/>
      <c r="I24" s="29">
        <f t="shared" si="1"/>
        <v>1050930.384016355</v>
      </c>
      <c r="J24" s="53"/>
      <c r="K24" s="117"/>
      <c r="O24" s="115"/>
    </row>
    <row r="25" spans="1:15" ht="13.5" customHeight="1" x14ac:dyDescent="0.2">
      <c r="A25" s="77">
        <f>+'(skema1-7_2012 - 12pl)'!A25</f>
        <v>6650</v>
      </c>
      <c r="B25" s="7" t="str">
        <f>+'(skema1-7_2012 - 12pl)'!B25</f>
        <v>Hospitalsenhed Vest</v>
      </c>
      <c r="C25" s="79">
        <v>1292018</v>
      </c>
      <c r="D25" s="29">
        <v>1070365</v>
      </c>
      <c r="E25" s="29">
        <f t="shared" si="0"/>
        <v>2362383</v>
      </c>
      <c r="F25" s="29">
        <v>268170</v>
      </c>
      <c r="G25" s="29">
        <v>1016.2078951811418</v>
      </c>
      <c r="H25" s="29"/>
      <c r="I25" s="29">
        <f t="shared" si="1"/>
        <v>2093196.7921048189</v>
      </c>
      <c r="J25" s="53"/>
      <c r="K25" s="117"/>
      <c r="O25" s="115"/>
    </row>
    <row r="26" spans="1:15" ht="13.5" customHeight="1" x14ac:dyDescent="0.2">
      <c r="A26" s="77">
        <f>+'(skema1-7_2012 - 12pl)'!A26</f>
        <v>6620</v>
      </c>
      <c r="B26" s="7" t="str">
        <f>+'(skema1-7_2012 - 12pl)'!B26</f>
        <v xml:space="preserve">Århus Universitetshospital </v>
      </c>
      <c r="C26" s="79">
        <v>3853650</v>
      </c>
      <c r="D26" s="29">
        <v>2648721</v>
      </c>
      <c r="E26" s="29">
        <f t="shared" si="0"/>
        <v>6502371</v>
      </c>
      <c r="F26" s="29">
        <v>663850</v>
      </c>
      <c r="G26" s="29">
        <v>3049.9190480653197</v>
      </c>
      <c r="H26" s="29"/>
      <c r="I26" s="29">
        <f t="shared" si="1"/>
        <v>5835471.0809519347</v>
      </c>
      <c r="J26" s="53"/>
      <c r="K26" s="117"/>
      <c r="O26" s="115"/>
    </row>
    <row r="27" spans="1:15" ht="13.5" customHeight="1" x14ac:dyDescent="0.2">
      <c r="A27" s="77">
        <f>+'(skema1-7_2012 - 12pl)'!A27</f>
        <v>7005</v>
      </c>
      <c r="B27" s="7" t="str">
        <f>+'(skema1-7_2012 - 12pl)'!B27</f>
        <v>Regionshospitalet Randers</v>
      </c>
      <c r="C27" s="79">
        <v>694920</v>
      </c>
      <c r="D27" s="29">
        <v>455732</v>
      </c>
      <c r="E27" s="29">
        <f t="shared" si="0"/>
        <v>1150652</v>
      </c>
      <c r="F27" s="29">
        <v>21081</v>
      </c>
      <c r="G27" s="29">
        <v>546.81271020928398</v>
      </c>
      <c r="H27" s="29"/>
      <c r="I27" s="29">
        <f t="shared" si="1"/>
        <v>1129024.1872897907</v>
      </c>
      <c r="J27" s="53"/>
      <c r="K27" s="117"/>
      <c r="O27" s="115"/>
    </row>
    <row r="28" spans="1:15" ht="13.5" customHeight="1" x14ac:dyDescent="0.2">
      <c r="A28" s="77">
        <f>+'(skema1-7_2012 - 12pl)'!A28</f>
        <v>6630</v>
      </c>
      <c r="B28" s="7" t="str">
        <f>+'(skema1-7_2012 - 12pl)'!B28</f>
        <v>Hospitalsenhed Midt</v>
      </c>
      <c r="C28" s="79">
        <v>1597471</v>
      </c>
      <c r="D28" s="29">
        <v>975490</v>
      </c>
      <c r="E28" s="29">
        <f t="shared" si="0"/>
        <v>2572961</v>
      </c>
      <c r="F28" s="29">
        <v>133821</v>
      </c>
      <c r="G28" s="29">
        <v>24636.88713097549</v>
      </c>
      <c r="H28" s="29"/>
      <c r="I28" s="29">
        <f t="shared" si="1"/>
        <v>2414503.1128690243</v>
      </c>
      <c r="J28" s="53"/>
      <c r="K28" s="117"/>
      <c r="O28" s="115"/>
    </row>
    <row r="29" spans="1:15" ht="13.5" customHeight="1" x14ac:dyDescent="0.2">
      <c r="A29" s="77">
        <f>+'(skema1-7_2012 - 12pl)'!A29</f>
        <v>7603</v>
      </c>
      <c r="B29" s="7" t="str">
        <f>+'(skema1-7_2012 - 12pl)'!B29</f>
        <v>Sygehus Thy-Mors</v>
      </c>
      <c r="C29" s="79">
        <v>262204</v>
      </c>
      <c r="D29" s="29">
        <v>126024</v>
      </c>
      <c r="E29" s="29">
        <f t="shared" si="0"/>
        <v>388228</v>
      </c>
      <c r="F29" s="29">
        <v>9425</v>
      </c>
      <c r="G29" s="29">
        <v>-3184.3009827521746</v>
      </c>
      <c r="H29" s="29">
        <v>6735.3469999999998</v>
      </c>
      <c r="I29" s="29">
        <f>E29-SUM(F29:H29)</f>
        <v>375251.95398275217</v>
      </c>
      <c r="J29" s="53"/>
      <c r="K29" s="117"/>
      <c r="O29" s="115"/>
    </row>
    <row r="30" spans="1:15" ht="13.5" customHeight="1" x14ac:dyDescent="0.2">
      <c r="A30" s="77">
        <f>+'(skema1-7_2012 - 12pl)'!A30</f>
        <v>8001</v>
      </c>
      <c r="B30" s="7" t="str">
        <f>+'(skema1-7_2012 - 12pl)'!B30</f>
        <v>Aalborg Universitetshospital</v>
      </c>
      <c r="C30" s="79">
        <v>2214807</v>
      </c>
      <c r="D30" s="29">
        <v>1776444</v>
      </c>
      <c r="E30" s="29">
        <f t="shared" si="0"/>
        <v>3991251</v>
      </c>
      <c r="F30" s="29">
        <v>401941</v>
      </c>
      <c r="G30" s="29">
        <v>4270.7653080807067</v>
      </c>
      <c r="H30" s="29">
        <v>-6735.3469999999998</v>
      </c>
      <c r="I30" s="29">
        <f t="shared" si="1"/>
        <v>3591774.5816919194</v>
      </c>
      <c r="J30" s="53"/>
      <c r="K30" s="117"/>
      <c r="O30" s="115"/>
    </row>
    <row r="31" spans="1:15" ht="13.5" customHeight="1" x14ac:dyDescent="0.2">
      <c r="A31" s="77">
        <f>+'(skema1-7_2012 - 12pl)'!A31</f>
        <v>8003</v>
      </c>
      <c r="B31" s="7" t="str">
        <f>+'(skema1-7_2012 - 12pl)'!B31</f>
        <v>Sygehus Vendsyssel</v>
      </c>
      <c r="C31" s="79">
        <v>641321</v>
      </c>
      <c r="D31" s="29">
        <v>381864</v>
      </c>
      <c r="E31" s="29">
        <f t="shared" si="0"/>
        <v>1023185</v>
      </c>
      <c r="F31" s="29">
        <v>80788</v>
      </c>
      <c r="G31" s="29">
        <v>501.64074509590864</v>
      </c>
      <c r="I31" s="29">
        <f t="shared" si="1"/>
        <v>941895.35925490409</v>
      </c>
      <c r="J31" s="53"/>
      <c r="K31" s="117"/>
      <c r="O31" s="115"/>
    </row>
    <row r="32" spans="1:15" ht="13.5" customHeight="1" x14ac:dyDescent="0.2">
      <c r="A32" s="78">
        <f>+'(skema1-7_2012 - 12pl)'!A32</f>
        <v>8005</v>
      </c>
      <c r="B32" s="73" t="str">
        <f>+'(skema1-7_2012 - 12pl)'!B32</f>
        <v>Sygehus Himmerland</v>
      </c>
      <c r="C32" s="79">
        <v>205586</v>
      </c>
      <c r="D32" s="29">
        <v>48554</v>
      </c>
      <c r="E32" s="29">
        <f t="shared" si="0"/>
        <v>254140</v>
      </c>
      <c r="F32" s="29">
        <v>67</v>
      </c>
      <c r="G32" s="29">
        <v>160.29750936478376</v>
      </c>
      <c r="H32" s="29"/>
      <c r="I32" s="29">
        <f t="shared" si="1"/>
        <v>253912.70249063522</v>
      </c>
      <c r="J32" s="53"/>
      <c r="K32" s="117"/>
      <c r="O32" s="115"/>
    </row>
    <row r="33" spans="1:11" ht="13.5" customHeight="1" x14ac:dyDescent="0.2">
      <c r="A33" s="30"/>
      <c r="B33" s="30" t="s">
        <v>22</v>
      </c>
      <c r="C33" s="14">
        <f t="shared" ref="C33:I33" si="2">SUM(C5:C32)</f>
        <v>36725908</v>
      </c>
      <c r="D33" s="14">
        <f t="shared" si="2"/>
        <v>26750165</v>
      </c>
      <c r="E33" s="14">
        <f t="shared" si="2"/>
        <v>63476073</v>
      </c>
      <c r="F33" s="14">
        <f t="shared" si="2"/>
        <v>5769771</v>
      </c>
      <c r="G33" s="14">
        <f t="shared" si="2"/>
        <v>1.4333636499941349E-9</v>
      </c>
      <c r="H33" s="14">
        <f t="shared" si="2"/>
        <v>-9872.681219330505</v>
      </c>
      <c r="I33" s="14">
        <f t="shared" si="2"/>
        <v>57716174.681219324</v>
      </c>
      <c r="J33" s="116"/>
      <c r="K33" s="116"/>
    </row>
    <row r="34" spans="1:11" ht="13.5" customHeight="1" x14ac:dyDescent="0.2">
      <c r="A34" s="37"/>
      <c r="B34" s="15"/>
      <c r="C34" s="16"/>
      <c r="D34" s="16"/>
      <c r="E34" s="16"/>
      <c r="F34" s="16"/>
      <c r="G34" s="16"/>
      <c r="H34" s="16"/>
      <c r="I34" s="16"/>
      <c r="J34" s="116"/>
      <c r="K34" s="116"/>
    </row>
    <row r="35" spans="1:11" ht="13.5" customHeight="1" x14ac:dyDescent="0.2">
      <c r="A35" s="37"/>
      <c r="B35" s="17" t="s">
        <v>36</v>
      </c>
      <c r="C35" s="18">
        <f>SUM(C5:C13)</f>
        <v>13490660</v>
      </c>
      <c r="D35" s="18">
        <f t="shared" ref="D35:I35" si="3">SUM(D5:D13)</f>
        <v>8696059</v>
      </c>
      <c r="E35" s="18">
        <f t="shared" si="3"/>
        <v>22186719</v>
      </c>
      <c r="F35" s="18">
        <f t="shared" si="3"/>
        <v>1973266</v>
      </c>
      <c r="G35" s="18">
        <f t="shared" si="3"/>
        <v>30904.633004698902</v>
      </c>
      <c r="H35" s="18">
        <f t="shared" si="3"/>
        <v>0</v>
      </c>
      <c r="I35" s="6">
        <f t="shared" si="3"/>
        <v>20182548.366995301</v>
      </c>
      <c r="J35" s="116"/>
      <c r="K35" s="116"/>
    </row>
    <row r="36" spans="1:11" ht="13.5" customHeight="1" x14ac:dyDescent="0.2">
      <c r="A36" s="37"/>
      <c r="B36" s="19" t="s">
        <v>37</v>
      </c>
      <c r="C36" s="5">
        <f>SUM(C14:C17)</f>
        <v>4632195</v>
      </c>
      <c r="D36" s="5">
        <f t="shared" ref="D36:I36" si="4">SUM(D14:D17)</f>
        <v>3250420</v>
      </c>
      <c r="E36" s="5">
        <f t="shared" si="4"/>
        <v>7882615</v>
      </c>
      <c r="F36" s="5">
        <f t="shared" si="4"/>
        <v>838447</v>
      </c>
      <c r="G36" s="5">
        <f t="shared" si="4"/>
        <v>-111715.8398907237</v>
      </c>
      <c r="H36" s="5">
        <f t="shared" si="4"/>
        <v>0</v>
      </c>
      <c r="I36" s="8">
        <f t="shared" si="4"/>
        <v>7155883.839890724</v>
      </c>
      <c r="J36" s="116"/>
      <c r="K36" s="116"/>
    </row>
    <row r="37" spans="1:11" ht="13.5" customHeight="1" x14ac:dyDescent="0.2">
      <c r="A37" s="37"/>
      <c r="B37" s="19" t="s">
        <v>38</v>
      </c>
      <c r="C37" s="5">
        <f>SUM(C18:C23)</f>
        <v>7200763</v>
      </c>
      <c r="D37" s="5">
        <f t="shared" ref="D37:I37" si="5">SUM(D18:D23)</f>
        <v>6886941</v>
      </c>
      <c r="E37" s="5">
        <f t="shared" si="5"/>
        <v>14087704</v>
      </c>
      <c r="F37" s="5">
        <f t="shared" si="5"/>
        <v>1356482</v>
      </c>
      <c r="G37" s="5">
        <f t="shared" si="5"/>
        <v>49312.361538160803</v>
      </c>
      <c r="H37" s="5">
        <f t="shared" si="5"/>
        <v>-9872.681219330505</v>
      </c>
      <c r="I37" s="8">
        <f t="shared" si="5"/>
        <v>12691782.319681171</v>
      </c>
      <c r="J37" s="116"/>
      <c r="K37" s="116"/>
    </row>
    <row r="38" spans="1:11" ht="13.5" customHeight="1" x14ac:dyDescent="0.2">
      <c r="A38" s="37"/>
      <c r="B38" s="19" t="s">
        <v>39</v>
      </c>
      <c r="C38" s="5">
        <f>SUM(C24:C28)</f>
        <v>8078372</v>
      </c>
      <c r="D38" s="5">
        <f t="shared" ref="D38:I38" si="6">SUM(D24:D28)</f>
        <v>5583859</v>
      </c>
      <c r="E38" s="5">
        <f t="shared" si="6"/>
        <v>13662231</v>
      </c>
      <c r="F38" s="5">
        <f t="shared" si="6"/>
        <v>1109355</v>
      </c>
      <c r="G38" s="5">
        <f t="shared" si="6"/>
        <v>29750.442768076202</v>
      </c>
      <c r="H38" s="5">
        <f t="shared" si="6"/>
        <v>0</v>
      </c>
      <c r="I38" s="8">
        <f t="shared" si="6"/>
        <v>12523125.557231924</v>
      </c>
      <c r="J38" s="116"/>
      <c r="K38" s="116"/>
    </row>
    <row r="39" spans="1:11" ht="13.5" customHeight="1" x14ac:dyDescent="0.2">
      <c r="A39" s="38"/>
      <c r="B39" s="20" t="s">
        <v>40</v>
      </c>
      <c r="C39" s="10">
        <f>SUM(C29:C32)</f>
        <v>3323918</v>
      </c>
      <c r="D39" s="10">
        <f t="shared" ref="D39:I39" si="7">SUM(D29:D32)</f>
        <v>2332886</v>
      </c>
      <c r="E39" s="10">
        <f t="shared" si="7"/>
        <v>5656804</v>
      </c>
      <c r="F39" s="10">
        <f t="shared" si="7"/>
        <v>492221</v>
      </c>
      <c r="G39" s="10">
        <f t="shared" si="7"/>
        <v>1748.4025797892245</v>
      </c>
      <c r="H39" s="10">
        <f>SUM(H29:H32)</f>
        <v>0</v>
      </c>
      <c r="I39" s="21">
        <f t="shared" si="7"/>
        <v>5162834.597420211</v>
      </c>
      <c r="J39" s="116"/>
      <c r="K39" s="116"/>
    </row>
    <row r="40" spans="1:11" ht="13.5" customHeight="1" x14ac:dyDescent="0.2">
      <c r="A40" s="38"/>
      <c r="B40" s="13" t="s">
        <v>22</v>
      </c>
      <c r="C40" s="22">
        <f>SUM(C35:C39)</f>
        <v>36725908</v>
      </c>
      <c r="D40" s="102">
        <f>SUM(D35:D39)</f>
        <v>26750165</v>
      </c>
      <c r="E40" s="22">
        <f>SUM(E35:E39)</f>
        <v>63476073</v>
      </c>
      <c r="F40" s="22">
        <f>SUM(F35:F39)</f>
        <v>5769771</v>
      </c>
      <c r="G40" s="22">
        <v>0</v>
      </c>
      <c r="H40" s="22">
        <f>SUM(H35:H39)</f>
        <v>-9872.681219330505</v>
      </c>
      <c r="I40" s="23">
        <f>SUM(I35:I39)</f>
        <v>57716174.681219324</v>
      </c>
      <c r="J40" s="116"/>
      <c r="K40" s="116"/>
    </row>
    <row r="41" spans="1:11" ht="13.5" customHeight="1" x14ac:dyDescent="0.2">
      <c r="J41" s="116"/>
    </row>
    <row r="42" spans="1:11" ht="13.5" customHeight="1" x14ac:dyDescent="0.2">
      <c r="J42" s="116"/>
    </row>
    <row r="43" spans="1:11" ht="13.5" customHeight="1" x14ac:dyDescent="0.2"/>
    <row r="44" spans="1:11" ht="13.5" customHeight="1" x14ac:dyDescent="0.2"/>
    <row r="45" spans="1:11" ht="13.5" customHeight="1" x14ac:dyDescent="0.2"/>
    <row r="46" spans="1:11" ht="13.5" customHeight="1" x14ac:dyDescent="0.2"/>
    <row r="47" spans="1:11" ht="13.5" customHeight="1" x14ac:dyDescent="0.2"/>
    <row r="48" spans="1:11" ht="13.5" customHeight="1" x14ac:dyDescent="0.2"/>
  </sheetData>
  <pageMargins left="0.51181102362204722" right="0.43307086614173229" top="0.51181102362204722" bottom="0.19685039370078741" header="0.23622047244094491" footer="0.23622047244094491"/>
  <pageSetup paperSize="9" scale="73" orientation="landscape" cellComments="asDisplayed" horizontalDpi="300" verticalDpi="300" r:id="rId1"/>
  <headerFooter alignWithMargins="0">
    <oddHeader>&amp;CSide &amp;P / &amp;N</oddHeader>
  </headerFooter>
  <ignoredErrors>
    <ignoredError sqref="C40:H40 D39:H39 D35:H35 D36:H36 D37:H37 D38:H38 C35:C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11</vt:i4>
      </vt:variant>
    </vt:vector>
  </HeadingPairs>
  <TitlesOfParts>
    <vt:vector size="26" baseType="lpstr">
      <vt:lpstr>(skema1-7_2012 - 12pl)</vt:lpstr>
      <vt:lpstr>Skema1-7_2012</vt:lpstr>
      <vt:lpstr>Skema1-7_2013</vt:lpstr>
      <vt:lpstr>Skema1-7_forskel</vt:lpstr>
      <vt:lpstr>DTD_12</vt:lpstr>
      <vt:lpstr>DTD_13</vt:lpstr>
      <vt:lpstr>DTD_forskel</vt:lpstr>
      <vt:lpstr>DRG_12</vt:lpstr>
      <vt:lpstr>DRG_13</vt:lpstr>
      <vt:lpstr>DRG_forskel</vt:lpstr>
      <vt:lpstr>produktivitet</vt:lpstr>
      <vt:lpstr>Dokumentation</vt:lpstr>
      <vt:lpstr>Medicin produktionssiden 2012</vt:lpstr>
      <vt:lpstr>Medicin produktionssiden 2013</vt:lpstr>
      <vt:lpstr>Regionsspecifikke korrektioner</vt:lpstr>
      <vt:lpstr>DRG_12!Print_Area</vt:lpstr>
      <vt:lpstr>DRG_13!Print_Area</vt:lpstr>
      <vt:lpstr>DRG_forskel!Print_Area</vt:lpstr>
      <vt:lpstr>DTD_12!Print_Area</vt:lpstr>
      <vt:lpstr>DTD_13!Print_Area</vt:lpstr>
      <vt:lpstr>DTD_forskel!Print_Area</vt:lpstr>
      <vt:lpstr>produktivitet!Print_Area</vt:lpstr>
      <vt:lpstr>'Skema1-7_2012'!Print_Area</vt:lpstr>
      <vt:lpstr>'Skema1-7_2013'!Print_Area</vt:lpstr>
      <vt:lpstr>'Skema1-7_forskel'!Print_Area</vt:lpstr>
      <vt:lpstr>produktivitet!SAM_07</vt:lpstr>
    </vt:vector>
  </TitlesOfParts>
  <Company>Indenrigs- og Sundhedsministeriet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raaj</dc:creator>
  <cp:lastModifiedBy>Søren Jensen</cp:lastModifiedBy>
  <cp:lastPrinted>2015-01-13T17:07:03Z</cp:lastPrinted>
  <dcterms:created xsi:type="dcterms:W3CDTF">2008-06-30T12:44:49Z</dcterms:created>
  <dcterms:modified xsi:type="dcterms:W3CDTF">2015-01-15T15:35:04Z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th">
    <vt:lpwstr>C:\DOCUME~1\sumraaj\LOKALE~1\Temp\SJ20100421115435633 (DOK195446).XLSX</vt:lpwstr>
  </property>
  <property fmtid="{D5CDD505-2E9C-101B-9397-08002B2CF9AE}" pid="3" name="title">
    <vt:lpwstr>Produktivitet - endelig opgørelse - DATA OPDATERES HER! (DOC 1)</vt:lpwstr>
  </property>
  <property fmtid="{D5CDD505-2E9C-101B-9397-08002B2CF9AE}" pid="4" name="command">
    <vt:lpwstr/>
  </property>
</Properties>
</file>