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enne_projektmappe" defaultThemeVersion="124226"/>
  <bookViews>
    <workbookView xWindow="0" yWindow="0" windowWidth="25200" windowHeight="11385" tabRatio="686" firstSheet="1" activeTab="10"/>
  </bookViews>
  <sheets>
    <sheet name="(skema1-7_2014 - 14pl)" sheetId="32" r:id="rId1"/>
    <sheet name="Skema1-7_2014" sheetId="24" r:id="rId2"/>
    <sheet name="Skema1-7_2015" sheetId="23" r:id="rId3"/>
    <sheet name="Skema1-7_forskel" sheetId="29" r:id="rId4"/>
    <sheet name="DTD_14" sheetId="25" r:id="rId5"/>
    <sheet name="DTD_15" sheetId="5" r:id="rId6"/>
    <sheet name="DTD_forskel" sheetId="30" r:id="rId7"/>
    <sheet name="DRG_14" sheetId="27" r:id="rId8"/>
    <sheet name="DRG_15" sheetId="26" r:id="rId9"/>
    <sheet name="DRG_forskel" sheetId="31" r:id="rId10"/>
    <sheet name="produktivitet" sheetId="7" r:id="rId11"/>
    <sheet name="Dokumentation" sheetId="33" r:id="rId12"/>
    <sheet name="Medicin produktionssiden 2014" sheetId="51" r:id="rId13"/>
    <sheet name="Medicin produktionssiden 2015" sheetId="52" r:id="rId14"/>
    <sheet name="Regionsspecifikke korrektioner" sheetId="54" r:id="rId15"/>
  </sheets>
  <definedNames>
    <definedName name="_xlnm._FilterDatabase" localSheetId="12" hidden="1">'Medicin produktionssiden 2014'!$B$1:$B$1048</definedName>
    <definedName name="_xlnm._FilterDatabase" localSheetId="13" hidden="1">'Medicin produktionssiden 2015'!$B$1:$B$1101</definedName>
    <definedName name="Print_Area" localSheetId="7">DRG_14!$A$1:$I$29</definedName>
    <definedName name="Print_Area" localSheetId="8">DRG_15!$A$1:$I$29</definedName>
    <definedName name="Print_Area" localSheetId="9">DRG_forskel!$A$1:$H$29</definedName>
    <definedName name="Print_Area" localSheetId="4">DTD_14!$A$1:$G$29</definedName>
    <definedName name="Print_Area" localSheetId="5">DTD_15!$A$1:$G$29</definedName>
    <definedName name="Print_Area" localSheetId="6">DTD_forskel!$A$1:$G$29</definedName>
    <definedName name="Print_Area" localSheetId="10">produktivitet!$A$1:$J$30</definedName>
    <definedName name="Print_Area" localSheetId="1">'Skema1-7_2014'!$A$1:$J$28</definedName>
    <definedName name="Print_Area" localSheetId="2">'Skema1-7_2015'!$A$1:$J$29</definedName>
    <definedName name="Print_Area" localSheetId="3">'Skema1-7_forskel'!$A$1:$J$29</definedName>
    <definedName name="SAM_06" localSheetId="7">DRG_14!#REF!</definedName>
    <definedName name="SAM_06" localSheetId="8">DRG_15!#REF!</definedName>
    <definedName name="SAM_06" localSheetId="9">DRG_forskel!#REF!</definedName>
    <definedName name="SAM_07" localSheetId="10">produktivitet!$A$5:$B$30</definedName>
  </definedNames>
  <calcPr calcId="145621"/>
</workbook>
</file>

<file path=xl/calcChain.xml><?xml version="1.0" encoding="utf-8"?>
<calcChain xmlns="http://schemas.openxmlformats.org/spreadsheetml/2006/main">
  <c r="H12" i="27" l="1"/>
  <c r="H28" i="27" l="1"/>
  <c r="H27" i="27"/>
  <c r="H26" i="27"/>
  <c r="H6" i="32" l="1"/>
  <c r="H23" i="23" l="1"/>
  <c r="J6" i="23" l="1"/>
  <c r="J7" i="23"/>
  <c r="J8" i="23"/>
  <c r="J9" i="23"/>
  <c r="J5" i="23"/>
  <c r="C29" i="27" l="1"/>
  <c r="H29" i="32" l="1"/>
  <c r="C29" i="32"/>
  <c r="D29" i="32"/>
  <c r="E29" i="32"/>
  <c r="F29" i="32"/>
  <c r="G29" i="32"/>
  <c r="I29" i="32"/>
  <c r="J10" i="23" l="1"/>
  <c r="C5" i="24" l="1"/>
  <c r="D5" i="24"/>
  <c r="E5" i="24"/>
  <c r="F5" i="24"/>
  <c r="G5" i="24"/>
  <c r="H5" i="24"/>
  <c r="I5" i="24"/>
  <c r="C6" i="24"/>
  <c r="D6" i="24"/>
  <c r="E6" i="24"/>
  <c r="F6" i="24"/>
  <c r="G6" i="24"/>
  <c r="H6" i="24"/>
  <c r="I6" i="24"/>
  <c r="C7" i="24"/>
  <c r="D7" i="24"/>
  <c r="E7" i="24"/>
  <c r="F7" i="24"/>
  <c r="G7" i="24"/>
  <c r="H7" i="24"/>
  <c r="I7" i="24"/>
  <c r="C8" i="24"/>
  <c r="D8" i="24"/>
  <c r="E8" i="24"/>
  <c r="F8" i="24"/>
  <c r="G8" i="24"/>
  <c r="H8" i="24"/>
  <c r="I8" i="24"/>
  <c r="C9" i="24"/>
  <c r="D9" i="24"/>
  <c r="E9" i="24"/>
  <c r="F9" i="24"/>
  <c r="G9" i="24"/>
  <c r="H9" i="24"/>
  <c r="I9" i="24"/>
  <c r="C10" i="24"/>
  <c r="D10" i="24"/>
  <c r="E10" i="24"/>
  <c r="F10" i="24"/>
  <c r="G10" i="24"/>
  <c r="H10" i="24"/>
  <c r="I10" i="24"/>
  <c r="C11" i="24"/>
  <c r="D11" i="24"/>
  <c r="E11" i="24"/>
  <c r="F11" i="24"/>
  <c r="G11" i="24"/>
  <c r="H11" i="24"/>
  <c r="I11" i="24"/>
  <c r="C12" i="24"/>
  <c r="C12" i="29" s="1"/>
  <c r="D12" i="24"/>
  <c r="D12" i="29" s="1"/>
  <c r="E12" i="24"/>
  <c r="E12" i="29" s="1"/>
  <c r="F12" i="24"/>
  <c r="F12" i="29" s="1"/>
  <c r="G12" i="24"/>
  <c r="G12" i="29" s="1"/>
  <c r="H12" i="24"/>
  <c r="H12" i="29" s="1"/>
  <c r="I12" i="24"/>
  <c r="I12" i="29" s="1"/>
  <c r="C13" i="24"/>
  <c r="C13" i="29" s="1"/>
  <c r="D13" i="24"/>
  <c r="D13" i="29" s="1"/>
  <c r="E13" i="24"/>
  <c r="E13" i="29" s="1"/>
  <c r="F13" i="24"/>
  <c r="F13" i="29" s="1"/>
  <c r="G13" i="24"/>
  <c r="G13" i="29" s="1"/>
  <c r="H13" i="24"/>
  <c r="H13" i="29" s="1"/>
  <c r="I13" i="24"/>
  <c r="I13" i="29" s="1"/>
  <c r="C14" i="24"/>
  <c r="C14" i="29" s="1"/>
  <c r="D14" i="24"/>
  <c r="D14" i="29" s="1"/>
  <c r="E14" i="24"/>
  <c r="E14" i="29" s="1"/>
  <c r="F14" i="24"/>
  <c r="F14" i="29" s="1"/>
  <c r="G14" i="24"/>
  <c r="G14" i="29" s="1"/>
  <c r="H14" i="24"/>
  <c r="H14" i="29" s="1"/>
  <c r="I14" i="24"/>
  <c r="I14" i="29" s="1"/>
  <c r="C15" i="24"/>
  <c r="C15" i="29" s="1"/>
  <c r="D15" i="24"/>
  <c r="D15" i="29" s="1"/>
  <c r="E15" i="24"/>
  <c r="E15" i="29" s="1"/>
  <c r="F15" i="24"/>
  <c r="F15" i="29" s="1"/>
  <c r="G15" i="24"/>
  <c r="G15" i="29" s="1"/>
  <c r="H15" i="24"/>
  <c r="H15" i="29" s="1"/>
  <c r="I15" i="24"/>
  <c r="I15" i="29" s="1"/>
  <c r="C16" i="24"/>
  <c r="D16" i="24"/>
  <c r="E16" i="24"/>
  <c r="F16" i="24"/>
  <c r="G16" i="24"/>
  <c r="H16" i="24"/>
  <c r="I16" i="24"/>
  <c r="C17" i="24"/>
  <c r="D17" i="24"/>
  <c r="E17" i="24"/>
  <c r="F17" i="24"/>
  <c r="G17" i="24"/>
  <c r="H17" i="24"/>
  <c r="I17" i="24"/>
  <c r="C18" i="24"/>
  <c r="D18" i="24"/>
  <c r="E18" i="24"/>
  <c r="F18" i="24"/>
  <c r="G18" i="24"/>
  <c r="H18" i="24"/>
  <c r="I18" i="24"/>
  <c r="C19" i="24"/>
  <c r="D19" i="24"/>
  <c r="E19" i="24"/>
  <c r="F19" i="24"/>
  <c r="G19" i="24"/>
  <c r="H19" i="24"/>
  <c r="I19" i="24"/>
  <c r="C20" i="24"/>
  <c r="D20" i="24"/>
  <c r="E20" i="24"/>
  <c r="F20" i="24"/>
  <c r="G20" i="24"/>
  <c r="H20" i="24"/>
  <c r="I20" i="24"/>
  <c r="C21" i="24"/>
  <c r="D21" i="24"/>
  <c r="E21" i="24"/>
  <c r="F21" i="24"/>
  <c r="G21" i="24"/>
  <c r="H21" i="24"/>
  <c r="I21" i="24"/>
  <c r="C22" i="24"/>
  <c r="D22" i="24"/>
  <c r="E22" i="24"/>
  <c r="F22" i="24"/>
  <c r="G22" i="24"/>
  <c r="H22" i="24"/>
  <c r="I22" i="24"/>
  <c r="C23" i="24"/>
  <c r="D23" i="24"/>
  <c r="E23" i="24"/>
  <c r="F23" i="24"/>
  <c r="G23" i="24"/>
  <c r="H23" i="24"/>
  <c r="I23" i="24"/>
  <c r="C24" i="24"/>
  <c r="D24" i="24"/>
  <c r="E24" i="24"/>
  <c r="F24" i="24"/>
  <c r="G24" i="24"/>
  <c r="H24" i="24"/>
  <c r="I24" i="24"/>
  <c r="C25" i="24"/>
  <c r="D25" i="24"/>
  <c r="E25" i="24"/>
  <c r="F25" i="24"/>
  <c r="G25" i="24"/>
  <c r="H25" i="24"/>
  <c r="I25" i="24"/>
  <c r="C26" i="24"/>
  <c r="D26" i="24"/>
  <c r="E26" i="24"/>
  <c r="F26" i="24"/>
  <c r="G26" i="24"/>
  <c r="H26" i="24"/>
  <c r="I26" i="24"/>
  <c r="C27" i="24"/>
  <c r="D27" i="24"/>
  <c r="E27" i="24"/>
  <c r="F27" i="24"/>
  <c r="G27" i="24"/>
  <c r="H27" i="24"/>
  <c r="I27" i="24"/>
  <c r="C28" i="24"/>
  <c r="D28" i="24"/>
  <c r="E28" i="24"/>
  <c r="F28" i="24"/>
  <c r="G28" i="24"/>
  <c r="H28" i="24"/>
  <c r="I28" i="24"/>
  <c r="J6" i="24" l="1"/>
  <c r="J7" i="24"/>
  <c r="J8" i="24"/>
  <c r="J9" i="24"/>
  <c r="J5" i="24"/>
  <c r="J15" i="32"/>
  <c r="J14" i="32"/>
  <c r="J13" i="32"/>
  <c r="J12" i="32"/>
  <c r="D31" i="5"/>
  <c r="F31" i="5"/>
  <c r="D32" i="5"/>
  <c r="F32" i="5"/>
  <c r="D33" i="5"/>
  <c r="F33" i="5"/>
  <c r="D34" i="5"/>
  <c r="F34" i="5"/>
  <c r="D35" i="5"/>
  <c r="F35" i="5"/>
  <c r="H35" i="26"/>
  <c r="H34" i="26"/>
  <c r="H33" i="26"/>
  <c r="H32" i="26"/>
  <c r="H31" i="26"/>
  <c r="G35" i="26"/>
  <c r="G34" i="26"/>
  <c r="G33" i="26"/>
  <c r="G32" i="26"/>
  <c r="G31" i="26"/>
  <c r="F35" i="26"/>
  <c r="F34" i="26"/>
  <c r="F33" i="26"/>
  <c r="F32" i="26"/>
  <c r="F31" i="26"/>
  <c r="D35" i="26"/>
  <c r="D34" i="26"/>
  <c r="D33" i="26"/>
  <c r="D32" i="26"/>
  <c r="D31" i="26"/>
  <c r="C35" i="26"/>
  <c r="C34" i="26"/>
  <c r="C33" i="26"/>
  <c r="C32" i="26"/>
  <c r="C31" i="26"/>
  <c r="H35" i="27"/>
  <c r="H34" i="27"/>
  <c r="H33" i="27"/>
  <c r="H32" i="27"/>
  <c r="H31" i="27"/>
  <c r="G35" i="27"/>
  <c r="G34" i="27"/>
  <c r="G33" i="27"/>
  <c r="G32" i="27"/>
  <c r="G31" i="27"/>
  <c r="F35" i="27"/>
  <c r="F34" i="27"/>
  <c r="F33" i="27"/>
  <c r="F32" i="27"/>
  <c r="F31" i="27"/>
  <c r="D35" i="27"/>
  <c r="D34" i="27"/>
  <c r="D33" i="27"/>
  <c r="D32" i="27"/>
  <c r="D31" i="27"/>
  <c r="C35" i="27"/>
  <c r="C34" i="27"/>
  <c r="C33" i="27"/>
  <c r="C32" i="27"/>
  <c r="C31" i="27"/>
  <c r="F35" i="25"/>
  <c r="F34" i="25"/>
  <c r="F33" i="25"/>
  <c r="F32" i="25"/>
  <c r="F31" i="25"/>
  <c r="D35" i="25"/>
  <c r="D34" i="25"/>
  <c r="D33" i="25"/>
  <c r="D32" i="25"/>
  <c r="D31" i="25"/>
  <c r="I35" i="23"/>
  <c r="H35" i="23"/>
  <c r="G35" i="23"/>
  <c r="F35" i="23"/>
  <c r="E35" i="23"/>
  <c r="D35" i="23"/>
  <c r="C35" i="23"/>
  <c r="I34" i="23"/>
  <c r="H34" i="23"/>
  <c r="G34" i="23"/>
  <c r="F34" i="23"/>
  <c r="E34" i="23"/>
  <c r="D34" i="23"/>
  <c r="C34" i="23"/>
  <c r="I33" i="23"/>
  <c r="H33" i="23"/>
  <c r="G33" i="23"/>
  <c r="F33" i="23"/>
  <c r="E33" i="23"/>
  <c r="D33" i="23"/>
  <c r="C33" i="23"/>
  <c r="I32" i="23"/>
  <c r="H32" i="23"/>
  <c r="G32" i="23"/>
  <c r="F32" i="23"/>
  <c r="E32" i="23"/>
  <c r="D32" i="23"/>
  <c r="C32" i="23"/>
  <c r="I31" i="23"/>
  <c r="H31" i="23"/>
  <c r="G31" i="23"/>
  <c r="F31" i="23"/>
  <c r="E31" i="23"/>
  <c r="D31" i="23"/>
  <c r="C31" i="23"/>
  <c r="I35" i="24"/>
  <c r="H35" i="24"/>
  <c r="G35" i="24"/>
  <c r="F35" i="24"/>
  <c r="E35" i="24"/>
  <c r="D35" i="24"/>
  <c r="C35" i="24"/>
  <c r="I34" i="24"/>
  <c r="H34" i="24"/>
  <c r="G34" i="24"/>
  <c r="F34" i="24"/>
  <c r="E34" i="24"/>
  <c r="D34" i="24"/>
  <c r="I33" i="24"/>
  <c r="H33" i="24"/>
  <c r="G33" i="24"/>
  <c r="F33" i="24"/>
  <c r="E33" i="24"/>
  <c r="D33" i="24"/>
  <c r="C33" i="24"/>
  <c r="I32" i="24"/>
  <c r="H32" i="24"/>
  <c r="G32" i="24"/>
  <c r="F32" i="24"/>
  <c r="E32" i="24"/>
  <c r="D32" i="24"/>
  <c r="C32" i="24"/>
  <c r="I31" i="24"/>
  <c r="H31" i="24"/>
  <c r="G31" i="24"/>
  <c r="F31" i="24"/>
  <c r="E31" i="24"/>
  <c r="D31" i="24"/>
  <c r="C31" i="24"/>
  <c r="I35" i="32"/>
  <c r="H35" i="32"/>
  <c r="G35" i="32"/>
  <c r="F35" i="32"/>
  <c r="E35" i="32"/>
  <c r="D35" i="32"/>
  <c r="I34" i="32"/>
  <c r="H34" i="32"/>
  <c r="G34" i="32"/>
  <c r="F34" i="32"/>
  <c r="E34" i="32"/>
  <c r="D34" i="32"/>
  <c r="I33" i="32"/>
  <c r="H33" i="32"/>
  <c r="G33" i="32"/>
  <c r="F33" i="32"/>
  <c r="E33" i="32"/>
  <c r="D33" i="32"/>
  <c r="I32" i="32"/>
  <c r="H32" i="32"/>
  <c r="G32" i="32"/>
  <c r="F32" i="32"/>
  <c r="E32" i="32"/>
  <c r="D32" i="32"/>
  <c r="I31" i="32"/>
  <c r="H31" i="32"/>
  <c r="G31" i="32"/>
  <c r="F31" i="32"/>
  <c r="E31" i="32"/>
  <c r="D31" i="32"/>
  <c r="C34" i="32"/>
  <c r="C35" i="32"/>
  <c r="C31" i="32"/>
  <c r="C33" i="32"/>
  <c r="C32" i="32"/>
  <c r="A1" i="7"/>
  <c r="J12" i="24" l="1"/>
  <c r="J15" i="24"/>
  <c r="J14" i="24"/>
  <c r="J13" i="24"/>
  <c r="A1" i="32" l="1"/>
  <c r="C12" i="25" l="1"/>
  <c r="E5" i="26" l="1"/>
  <c r="I5" i="26" s="1"/>
  <c r="D29" i="27"/>
  <c r="B7" i="7" l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6" i="7"/>
  <c r="C31" i="31"/>
  <c r="A1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D29" i="5"/>
  <c r="F29" i="5"/>
  <c r="D32" i="29"/>
  <c r="E32" i="29"/>
  <c r="F32" i="29"/>
  <c r="G32" i="29"/>
  <c r="H32" i="29"/>
  <c r="I32" i="29"/>
  <c r="H36" i="27" l="1"/>
  <c r="C32" i="29"/>
  <c r="G36" i="27"/>
  <c r="D36" i="5"/>
  <c r="F36" i="5"/>
  <c r="I28" i="29"/>
  <c r="H28" i="29"/>
  <c r="G28" i="29"/>
  <c r="F28" i="29"/>
  <c r="E28" i="29"/>
  <c r="D28" i="29"/>
  <c r="C28" i="29"/>
  <c r="I27" i="29"/>
  <c r="H27" i="29"/>
  <c r="G27" i="29"/>
  <c r="F27" i="29"/>
  <c r="E27" i="29"/>
  <c r="D27" i="29"/>
  <c r="I26" i="29"/>
  <c r="H26" i="29"/>
  <c r="G26" i="29"/>
  <c r="F26" i="29"/>
  <c r="E26" i="29"/>
  <c r="D26" i="29"/>
  <c r="C26" i="29"/>
  <c r="I25" i="29"/>
  <c r="H25" i="29"/>
  <c r="G25" i="29"/>
  <c r="F25" i="29"/>
  <c r="E25" i="29"/>
  <c r="D25" i="29"/>
  <c r="C25" i="29"/>
  <c r="I24" i="29"/>
  <c r="H24" i="29"/>
  <c r="G24" i="29"/>
  <c r="F24" i="29"/>
  <c r="E24" i="29"/>
  <c r="D24" i="29"/>
  <c r="C24" i="29"/>
  <c r="I23" i="29"/>
  <c r="H23" i="29"/>
  <c r="G23" i="29"/>
  <c r="F23" i="29"/>
  <c r="E23" i="29"/>
  <c r="D23" i="29"/>
  <c r="C23" i="29"/>
  <c r="I22" i="29"/>
  <c r="H22" i="29"/>
  <c r="G22" i="29"/>
  <c r="F22" i="29"/>
  <c r="E22" i="29"/>
  <c r="D22" i="29"/>
  <c r="I21" i="29"/>
  <c r="H21" i="29"/>
  <c r="G21" i="29"/>
  <c r="F21" i="29"/>
  <c r="E21" i="29"/>
  <c r="D21" i="29"/>
  <c r="I20" i="29"/>
  <c r="H20" i="29"/>
  <c r="G20" i="29"/>
  <c r="F20" i="29"/>
  <c r="E20" i="29"/>
  <c r="D20" i="29"/>
  <c r="C20" i="29"/>
  <c r="I19" i="29"/>
  <c r="H19" i="29"/>
  <c r="G19" i="29"/>
  <c r="F19" i="29"/>
  <c r="E19" i="29"/>
  <c r="D19" i="29"/>
  <c r="C19" i="29"/>
  <c r="I18" i="29"/>
  <c r="H18" i="29"/>
  <c r="G18" i="29"/>
  <c r="F18" i="29"/>
  <c r="E18" i="29"/>
  <c r="D18" i="29"/>
  <c r="C18" i="29"/>
  <c r="I17" i="29"/>
  <c r="H17" i="29"/>
  <c r="G17" i="29"/>
  <c r="F17" i="29"/>
  <c r="E17" i="29"/>
  <c r="D17" i="29"/>
  <c r="C17" i="29"/>
  <c r="I16" i="29"/>
  <c r="H16" i="29"/>
  <c r="G16" i="29"/>
  <c r="F16" i="29"/>
  <c r="E16" i="29"/>
  <c r="D16" i="29"/>
  <c r="I11" i="29"/>
  <c r="H11" i="29"/>
  <c r="G11" i="29"/>
  <c r="F11" i="29"/>
  <c r="E11" i="29"/>
  <c r="D11" i="29"/>
  <c r="C11" i="29"/>
  <c r="I10" i="29"/>
  <c r="H10" i="29"/>
  <c r="G10" i="29"/>
  <c r="F10" i="29"/>
  <c r="E10" i="29"/>
  <c r="D10" i="29"/>
  <c r="C10" i="29"/>
  <c r="I9" i="29"/>
  <c r="H9" i="29"/>
  <c r="G9" i="29"/>
  <c r="F9" i="29"/>
  <c r="E9" i="29"/>
  <c r="D9" i="29"/>
  <c r="C9" i="29"/>
  <c r="I8" i="29"/>
  <c r="H8" i="29"/>
  <c r="G8" i="29"/>
  <c r="F8" i="29"/>
  <c r="E8" i="29"/>
  <c r="D8" i="29"/>
  <c r="C8" i="29"/>
  <c r="I7" i="29"/>
  <c r="H7" i="29"/>
  <c r="G7" i="29"/>
  <c r="F7" i="29"/>
  <c r="E7" i="29"/>
  <c r="D7" i="29"/>
  <c r="C7" i="29"/>
  <c r="I6" i="29"/>
  <c r="H6" i="29"/>
  <c r="G6" i="29"/>
  <c r="F6" i="29"/>
  <c r="E6" i="29"/>
  <c r="D6" i="29"/>
  <c r="C6" i="29"/>
  <c r="I5" i="29"/>
  <c r="H5" i="29"/>
  <c r="G5" i="29"/>
  <c r="F5" i="29"/>
  <c r="E5" i="29"/>
  <c r="D5" i="29"/>
  <c r="C21" i="29" l="1"/>
  <c r="C34" i="24"/>
  <c r="C34" i="29" s="1"/>
  <c r="C5" i="29"/>
  <c r="C31" i="29"/>
  <c r="C27" i="29"/>
  <c r="C35" i="29"/>
  <c r="C16" i="29"/>
  <c r="C33" i="29"/>
  <c r="C22" i="29"/>
  <c r="C29" i="24"/>
  <c r="G29" i="26"/>
  <c r="D29" i="26"/>
  <c r="G29" i="27"/>
  <c r="F29" i="27"/>
  <c r="G28" i="31" l="1"/>
  <c r="F28" i="31"/>
  <c r="D28" i="31"/>
  <c r="C28" i="31"/>
  <c r="B28" i="31"/>
  <c r="A28" i="31"/>
  <c r="G27" i="31"/>
  <c r="F27" i="31"/>
  <c r="D27" i="31"/>
  <c r="C27" i="31"/>
  <c r="B27" i="31"/>
  <c r="A27" i="31"/>
  <c r="G26" i="31"/>
  <c r="F26" i="31"/>
  <c r="D26" i="31"/>
  <c r="C26" i="31"/>
  <c r="B26" i="31"/>
  <c r="A26" i="31"/>
  <c r="G25" i="31"/>
  <c r="F25" i="31"/>
  <c r="D25" i="31"/>
  <c r="C25" i="31"/>
  <c r="B25" i="31"/>
  <c r="A25" i="31"/>
  <c r="G24" i="31"/>
  <c r="F24" i="31"/>
  <c r="D24" i="31"/>
  <c r="C24" i="31"/>
  <c r="B24" i="31"/>
  <c r="A24" i="31"/>
  <c r="G23" i="31"/>
  <c r="F23" i="31"/>
  <c r="D23" i="31"/>
  <c r="C23" i="31"/>
  <c r="B23" i="31"/>
  <c r="A23" i="31"/>
  <c r="G22" i="31"/>
  <c r="F22" i="31"/>
  <c r="D22" i="31"/>
  <c r="C22" i="31"/>
  <c r="B22" i="31"/>
  <c r="A22" i="31"/>
  <c r="G21" i="31"/>
  <c r="F21" i="31"/>
  <c r="D21" i="31"/>
  <c r="C21" i="31"/>
  <c r="B21" i="31"/>
  <c r="A21" i="31"/>
  <c r="G20" i="31"/>
  <c r="F20" i="31"/>
  <c r="D20" i="31"/>
  <c r="C20" i="31"/>
  <c r="B20" i="31"/>
  <c r="A20" i="31"/>
  <c r="G19" i="31"/>
  <c r="F19" i="31"/>
  <c r="D19" i="31"/>
  <c r="C19" i="31"/>
  <c r="B19" i="31"/>
  <c r="A19" i="31"/>
  <c r="G18" i="31"/>
  <c r="F18" i="31"/>
  <c r="D18" i="31"/>
  <c r="C18" i="31"/>
  <c r="B18" i="31"/>
  <c r="A18" i="31"/>
  <c r="G17" i="31"/>
  <c r="F17" i="31"/>
  <c r="D17" i="31"/>
  <c r="C17" i="31"/>
  <c r="B17" i="31"/>
  <c r="A17" i="31"/>
  <c r="G16" i="31"/>
  <c r="F16" i="31"/>
  <c r="D16" i="31"/>
  <c r="C16" i="31"/>
  <c r="B16" i="31"/>
  <c r="A16" i="31"/>
  <c r="G15" i="31"/>
  <c r="F15" i="31"/>
  <c r="D15" i="31"/>
  <c r="C15" i="31"/>
  <c r="B15" i="31"/>
  <c r="A15" i="31"/>
  <c r="G14" i="31"/>
  <c r="F14" i="31"/>
  <c r="D14" i="31"/>
  <c r="C14" i="31"/>
  <c r="B14" i="31"/>
  <c r="A14" i="31"/>
  <c r="G13" i="31"/>
  <c r="F13" i="31"/>
  <c r="D13" i="31"/>
  <c r="C13" i="31"/>
  <c r="B13" i="31"/>
  <c r="A13" i="31"/>
  <c r="G12" i="31"/>
  <c r="F12" i="31"/>
  <c r="D12" i="31"/>
  <c r="C12" i="31"/>
  <c r="B12" i="31"/>
  <c r="A12" i="31"/>
  <c r="G11" i="31"/>
  <c r="F11" i="31"/>
  <c r="D11" i="31"/>
  <c r="C11" i="31"/>
  <c r="B11" i="31"/>
  <c r="A11" i="31"/>
  <c r="G10" i="31"/>
  <c r="F10" i="31"/>
  <c r="D10" i="31"/>
  <c r="C10" i="31"/>
  <c r="B10" i="31"/>
  <c r="A10" i="31"/>
  <c r="G9" i="31"/>
  <c r="F9" i="31"/>
  <c r="D9" i="31"/>
  <c r="C9" i="31"/>
  <c r="B9" i="31"/>
  <c r="A9" i="31"/>
  <c r="G8" i="31"/>
  <c r="F8" i="31"/>
  <c r="D8" i="31"/>
  <c r="C8" i="31"/>
  <c r="B8" i="31"/>
  <c r="A8" i="31"/>
  <c r="G7" i="31"/>
  <c r="F7" i="31"/>
  <c r="D7" i="31"/>
  <c r="C7" i="31"/>
  <c r="B7" i="31"/>
  <c r="A7" i="31"/>
  <c r="G6" i="31"/>
  <c r="F6" i="31"/>
  <c r="D6" i="31"/>
  <c r="C6" i="31"/>
  <c r="B6" i="31"/>
  <c r="A6" i="31"/>
  <c r="E28" i="26"/>
  <c r="I28" i="26" s="1"/>
  <c r="D29" i="7" s="1"/>
  <c r="B28" i="26"/>
  <c r="A28" i="26"/>
  <c r="E27" i="26"/>
  <c r="B27" i="26"/>
  <c r="A27" i="26"/>
  <c r="E26" i="26"/>
  <c r="B26" i="26"/>
  <c r="A26" i="26"/>
  <c r="E25" i="26"/>
  <c r="I25" i="26" s="1"/>
  <c r="D26" i="7" s="1"/>
  <c r="B25" i="26"/>
  <c r="A25" i="26"/>
  <c r="E24" i="26"/>
  <c r="I24" i="26" s="1"/>
  <c r="D25" i="7" s="1"/>
  <c r="B24" i="26"/>
  <c r="A24" i="26"/>
  <c r="E23" i="26"/>
  <c r="I23" i="26" s="1"/>
  <c r="D24" i="7" s="1"/>
  <c r="B23" i="26"/>
  <c r="A23" i="26"/>
  <c r="E22" i="26"/>
  <c r="B22" i="26"/>
  <c r="A22" i="26"/>
  <c r="E21" i="26"/>
  <c r="B21" i="26"/>
  <c r="A21" i="26"/>
  <c r="E20" i="26"/>
  <c r="I20" i="26" s="1"/>
  <c r="D21" i="7" s="1"/>
  <c r="B20" i="26"/>
  <c r="A20" i="26"/>
  <c r="E19" i="26"/>
  <c r="I19" i="26" s="1"/>
  <c r="D20" i="7" s="1"/>
  <c r="B19" i="26"/>
  <c r="A19" i="26"/>
  <c r="E18" i="26"/>
  <c r="I18" i="26" s="1"/>
  <c r="D19" i="7" s="1"/>
  <c r="B18" i="26"/>
  <c r="A18" i="26"/>
  <c r="E17" i="26"/>
  <c r="I17" i="26" s="1"/>
  <c r="D18" i="7" s="1"/>
  <c r="B17" i="26"/>
  <c r="A17" i="26"/>
  <c r="E16" i="26"/>
  <c r="B16" i="26"/>
  <c r="A16" i="26"/>
  <c r="E15" i="26"/>
  <c r="B15" i="26"/>
  <c r="A15" i="26"/>
  <c r="E14" i="26"/>
  <c r="I14" i="26" s="1"/>
  <c r="D15" i="7" s="1"/>
  <c r="B14" i="26"/>
  <c r="A14" i="26"/>
  <c r="E13" i="26"/>
  <c r="I13" i="26" s="1"/>
  <c r="D14" i="7" s="1"/>
  <c r="B13" i="26"/>
  <c r="A13" i="26"/>
  <c r="E12" i="26"/>
  <c r="B12" i="26"/>
  <c r="A12" i="26"/>
  <c r="E11" i="26"/>
  <c r="B11" i="26"/>
  <c r="A11" i="26"/>
  <c r="E10" i="26"/>
  <c r="I10" i="26" s="1"/>
  <c r="B10" i="26"/>
  <c r="A10" i="26"/>
  <c r="E9" i="26"/>
  <c r="I9" i="26" s="1"/>
  <c r="B9" i="26"/>
  <c r="A9" i="26"/>
  <c r="E8" i="26"/>
  <c r="I8" i="26" s="1"/>
  <c r="B8" i="26"/>
  <c r="A8" i="26"/>
  <c r="E7" i="26"/>
  <c r="I7" i="26" s="1"/>
  <c r="B7" i="26"/>
  <c r="A7" i="26"/>
  <c r="E6" i="26"/>
  <c r="I6" i="26" s="1"/>
  <c r="B6" i="26"/>
  <c r="A6" i="26"/>
  <c r="E28" i="27"/>
  <c r="I28" i="27" s="1"/>
  <c r="C29" i="7" s="1"/>
  <c r="B28" i="27"/>
  <c r="A28" i="27"/>
  <c r="E27" i="27"/>
  <c r="B27" i="27"/>
  <c r="A27" i="27"/>
  <c r="E26" i="27"/>
  <c r="B26" i="27"/>
  <c r="A26" i="27"/>
  <c r="E25" i="27"/>
  <c r="I25" i="27" s="1"/>
  <c r="C26" i="7" s="1"/>
  <c r="B25" i="27"/>
  <c r="A25" i="27"/>
  <c r="E24" i="27"/>
  <c r="I24" i="27" s="1"/>
  <c r="C25" i="7" s="1"/>
  <c r="B24" i="27"/>
  <c r="A24" i="27"/>
  <c r="E23" i="27"/>
  <c r="I23" i="27" s="1"/>
  <c r="C24" i="7" s="1"/>
  <c r="B23" i="27"/>
  <c r="A23" i="27"/>
  <c r="E22" i="27"/>
  <c r="B22" i="27"/>
  <c r="A22" i="27"/>
  <c r="E21" i="27"/>
  <c r="B21" i="27"/>
  <c r="A21" i="27"/>
  <c r="E20" i="27"/>
  <c r="I20" i="27" s="1"/>
  <c r="C21" i="7" s="1"/>
  <c r="B20" i="27"/>
  <c r="A20" i="27"/>
  <c r="E19" i="27"/>
  <c r="I19" i="27" s="1"/>
  <c r="C20" i="7" s="1"/>
  <c r="B19" i="27"/>
  <c r="A19" i="27"/>
  <c r="E18" i="27"/>
  <c r="I18" i="27" s="1"/>
  <c r="C19" i="7" s="1"/>
  <c r="B18" i="27"/>
  <c r="A18" i="27"/>
  <c r="E17" i="27"/>
  <c r="I17" i="27" s="1"/>
  <c r="C18" i="7" s="1"/>
  <c r="B17" i="27"/>
  <c r="A17" i="27"/>
  <c r="E16" i="27"/>
  <c r="B16" i="27"/>
  <c r="A16" i="27"/>
  <c r="E15" i="27"/>
  <c r="B15" i="27"/>
  <c r="A15" i="27"/>
  <c r="E14" i="27"/>
  <c r="I14" i="27" s="1"/>
  <c r="C15" i="7" s="1"/>
  <c r="B14" i="27"/>
  <c r="A14" i="27"/>
  <c r="E13" i="27"/>
  <c r="I13" i="27" s="1"/>
  <c r="C14" i="7" s="1"/>
  <c r="B13" i="27"/>
  <c r="A13" i="27"/>
  <c r="E12" i="27"/>
  <c r="B12" i="27"/>
  <c r="A12" i="27"/>
  <c r="E11" i="27"/>
  <c r="B11" i="27"/>
  <c r="A11" i="27"/>
  <c r="E10" i="27"/>
  <c r="B10" i="27"/>
  <c r="A10" i="27"/>
  <c r="E9" i="27"/>
  <c r="B9" i="27"/>
  <c r="A9" i="27"/>
  <c r="E8" i="27"/>
  <c r="B8" i="27"/>
  <c r="A8" i="27"/>
  <c r="E7" i="27"/>
  <c r="B7" i="27"/>
  <c r="A7" i="27"/>
  <c r="E6" i="27"/>
  <c r="B6" i="27"/>
  <c r="A6" i="27"/>
  <c r="F28" i="30"/>
  <c r="D28" i="30"/>
  <c r="B28" i="30"/>
  <c r="A28" i="30"/>
  <c r="F27" i="30"/>
  <c r="D27" i="30"/>
  <c r="B27" i="30"/>
  <c r="A27" i="30"/>
  <c r="F26" i="30"/>
  <c r="D26" i="30"/>
  <c r="B26" i="30"/>
  <c r="A26" i="30"/>
  <c r="F25" i="30"/>
  <c r="D25" i="30"/>
  <c r="B25" i="30"/>
  <c r="A25" i="30"/>
  <c r="F24" i="30"/>
  <c r="D24" i="30"/>
  <c r="B24" i="30"/>
  <c r="A24" i="30"/>
  <c r="F23" i="30"/>
  <c r="D23" i="30"/>
  <c r="B23" i="30"/>
  <c r="A23" i="30"/>
  <c r="F22" i="30"/>
  <c r="D22" i="30"/>
  <c r="B22" i="30"/>
  <c r="A22" i="30"/>
  <c r="F21" i="30"/>
  <c r="D21" i="30"/>
  <c r="B21" i="30"/>
  <c r="A21" i="30"/>
  <c r="F20" i="30"/>
  <c r="D20" i="30"/>
  <c r="B20" i="30"/>
  <c r="A20" i="30"/>
  <c r="F19" i="30"/>
  <c r="D19" i="30"/>
  <c r="B19" i="30"/>
  <c r="A19" i="30"/>
  <c r="F18" i="30"/>
  <c r="D18" i="30"/>
  <c r="B18" i="30"/>
  <c r="A18" i="30"/>
  <c r="F17" i="30"/>
  <c r="D17" i="30"/>
  <c r="B17" i="30"/>
  <c r="A17" i="30"/>
  <c r="F16" i="30"/>
  <c r="D16" i="30"/>
  <c r="B16" i="30"/>
  <c r="A16" i="30"/>
  <c r="F15" i="30"/>
  <c r="D15" i="30"/>
  <c r="B15" i="30"/>
  <c r="A15" i="30"/>
  <c r="F14" i="30"/>
  <c r="D14" i="30"/>
  <c r="B14" i="30"/>
  <c r="A14" i="30"/>
  <c r="F13" i="30"/>
  <c r="D13" i="30"/>
  <c r="B13" i="30"/>
  <c r="A13" i="30"/>
  <c r="F12" i="30"/>
  <c r="D12" i="30"/>
  <c r="B12" i="30"/>
  <c r="A12" i="30"/>
  <c r="F11" i="30"/>
  <c r="D11" i="30"/>
  <c r="B11" i="30"/>
  <c r="A11" i="30"/>
  <c r="F10" i="30"/>
  <c r="D10" i="30"/>
  <c r="B10" i="30"/>
  <c r="A10" i="30"/>
  <c r="F9" i="30"/>
  <c r="D9" i="30"/>
  <c r="B9" i="30"/>
  <c r="A9" i="30"/>
  <c r="F8" i="30"/>
  <c r="D8" i="30"/>
  <c r="B8" i="30"/>
  <c r="A8" i="30"/>
  <c r="F7" i="30"/>
  <c r="D7" i="30"/>
  <c r="B7" i="30"/>
  <c r="A7" i="30"/>
  <c r="F6" i="30"/>
  <c r="D6" i="30"/>
  <c r="B6" i="30"/>
  <c r="A6" i="30"/>
  <c r="B28" i="25"/>
  <c r="A28" i="25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B13" i="25"/>
  <c r="A13" i="25"/>
  <c r="B12" i="25"/>
  <c r="A12" i="25"/>
  <c r="B11" i="25"/>
  <c r="A11" i="25"/>
  <c r="B10" i="25"/>
  <c r="A10" i="25"/>
  <c r="B9" i="25"/>
  <c r="A9" i="25"/>
  <c r="B8" i="25"/>
  <c r="A8" i="25"/>
  <c r="B7" i="25"/>
  <c r="A7" i="25"/>
  <c r="B6" i="25"/>
  <c r="A6" i="25"/>
  <c r="B28" i="29"/>
  <c r="A28" i="29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9" i="29"/>
  <c r="A9" i="29"/>
  <c r="B8" i="29"/>
  <c r="A8" i="29"/>
  <c r="B7" i="29"/>
  <c r="A7" i="29"/>
  <c r="B6" i="29"/>
  <c r="A6" i="29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B12" i="23"/>
  <c r="A12" i="23"/>
  <c r="B11" i="23"/>
  <c r="A11" i="23"/>
  <c r="B10" i="23"/>
  <c r="A10" i="23"/>
  <c r="B9" i="23"/>
  <c r="A9" i="23"/>
  <c r="B8" i="23"/>
  <c r="A8" i="23"/>
  <c r="B7" i="23"/>
  <c r="A7" i="23"/>
  <c r="B6" i="23"/>
  <c r="A6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28" i="24"/>
  <c r="J27" i="24"/>
  <c r="J26" i="24"/>
  <c r="J25" i="24"/>
  <c r="J24" i="24"/>
  <c r="J23" i="24"/>
  <c r="J22" i="24"/>
  <c r="J21" i="24"/>
  <c r="J20" i="24"/>
  <c r="J19" i="24"/>
  <c r="J18" i="24"/>
  <c r="J17" i="24"/>
  <c r="J11" i="24"/>
  <c r="J32" i="24" s="1"/>
  <c r="J10" i="24"/>
  <c r="J16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9" i="24"/>
  <c r="A9" i="24"/>
  <c r="B8" i="24"/>
  <c r="A8" i="24"/>
  <c r="B7" i="24"/>
  <c r="A7" i="24"/>
  <c r="B6" i="24"/>
  <c r="A6" i="24"/>
  <c r="A5" i="23"/>
  <c r="B5" i="23"/>
  <c r="B5" i="24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1" i="32"/>
  <c r="J10" i="32"/>
  <c r="J9" i="32"/>
  <c r="J8" i="32"/>
  <c r="J7" i="32"/>
  <c r="J6" i="32"/>
  <c r="J5" i="32"/>
  <c r="I8" i="27" l="1"/>
  <c r="C9" i="7" s="1"/>
  <c r="I7" i="27"/>
  <c r="C8" i="7" s="1"/>
  <c r="I6" i="27"/>
  <c r="C7" i="7" s="1"/>
  <c r="I10" i="27"/>
  <c r="H10" i="31" s="1"/>
  <c r="I9" i="27"/>
  <c r="C10" i="7" s="1"/>
  <c r="D8" i="7"/>
  <c r="H9" i="31"/>
  <c r="D9" i="7"/>
  <c r="C19" i="5"/>
  <c r="E19" i="5" s="1"/>
  <c r="G19" i="5" s="1"/>
  <c r="F20" i="7" s="1"/>
  <c r="C23" i="5"/>
  <c r="E23" i="5" s="1"/>
  <c r="G23" i="5" s="1"/>
  <c r="F24" i="7" s="1"/>
  <c r="C6" i="5"/>
  <c r="E6" i="5" s="1"/>
  <c r="G6" i="5" s="1"/>
  <c r="F7" i="7" s="1"/>
  <c r="C12" i="5"/>
  <c r="C20" i="5"/>
  <c r="E20" i="5" s="1"/>
  <c r="G20" i="5" s="1"/>
  <c r="F21" i="7" s="1"/>
  <c r="C24" i="5"/>
  <c r="E24" i="5" s="1"/>
  <c r="G24" i="5" s="1"/>
  <c r="F25" i="7" s="1"/>
  <c r="C7" i="5"/>
  <c r="E7" i="5" s="1"/>
  <c r="G7" i="5" s="1"/>
  <c r="F8" i="7" s="1"/>
  <c r="C9" i="5"/>
  <c r="E9" i="5" s="1"/>
  <c r="G9" i="5" s="1"/>
  <c r="F10" i="7" s="1"/>
  <c r="C13" i="5"/>
  <c r="E13" i="5" s="1"/>
  <c r="G13" i="5" s="1"/>
  <c r="F14" i="7" s="1"/>
  <c r="C17" i="5"/>
  <c r="E17" i="5" s="1"/>
  <c r="G17" i="5" s="1"/>
  <c r="F18" i="7" s="1"/>
  <c r="C25" i="5"/>
  <c r="E25" i="5" s="1"/>
  <c r="G25" i="5" s="1"/>
  <c r="F26" i="7" s="1"/>
  <c r="C8" i="5"/>
  <c r="E8" i="5" s="1"/>
  <c r="G8" i="5" s="1"/>
  <c r="F9" i="7" s="1"/>
  <c r="C16" i="5"/>
  <c r="E16" i="5" s="1"/>
  <c r="C28" i="5"/>
  <c r="E28" i="5" s="1"/>
  <c r="G28" i="5" s="1"/>
  <c r="F29" i="7" s="1"/>
  <c r="C10" i="5"/>
  <c r="E10" i="5" s="1"/>
  <c r="G10" i="5" s="1"/>
  <c r="F11" i="7" s="1"/>
  <c r="C14" i="5"/>
  <c r="E14" i="5" s="1"/>
  <c r="G14" i="5" s="1"/>
  <c r="F15" i="7" s="1"/>
  <c r="C18" i="5"/>
  <c r="E18" i="5" s="1"/>
  <c r="G18" i="5" s="1"/>
  <c r="F19" i="7" s="1"/>
  <c r="J35" i="32"/>
  <c r="J32" i="32"/>
  <c r="I21" i="26"/>
  <c r="E34" i="26"/>
  <c r="D7" i="7"/>
  <c r="E31" i="26"/>
  <c r="I11" i="26"/>
  <c r="E32" i="26"/>
  <c r="I15" i="26"/>
  <c r="E33" i="26"/>
  <c r="I26" i="26"/>
  <c r="E35" i="26"/>
  <c r="I26" i="27"/>
  <c r="E35" i="27"/>
  <c r="I21" i="27"/>
  <c r="H21" i="31" s="1"/>
  <c r="E34" i="27"/>
  <c r="I11" i="27"/>
  <c r="E32" i="27"/>
  <c r="I15" i="27"/>
  <c r="E33" i="27"/>
  <c r="J33" i="24"/>
  <c r="C21" i="5"/>
  <c r="J34" i="23"/>
  <c r="C11" i="5"/>
  <c r="J32" i="23"/>
  <c r="C15" i="5"/>
  <c r="J33" i="23"/>
  <c r="C26" i="5"/>
  <c r="J35" i="23"/>
  <c r="J31" i="32"/>
  <c r="J33" i="32"/>
  <c r="J34" i="32"/>
  <c r="J35" i="24"/>
  <c r="J34" i="24"/>
  <c r="E36" i="32"/>
  <c r="I36" i="32"/>
  <c r="J29" i="32"/>
  <c r="C22" i="5"/>
  <c r="I27" i="27"/>
  <c r="I12" i="26"/>
  <c r="I16" i="26"/>
  <c r="G21" i="7"/>
  <c r="G25" i="7"/>
  <c r="G29" i="7"/>
  <c r="G36" i="32"/>
  <c r="C27" i="5"/>
  <c r="I22" i="27"/>
  <c r="G20" i="7"/>
  <c r="G24" i="7"/>
  <c r="I27" i="26"/>
  <c r="E12" i="5"/>
  <c r="G15" i="7"/>
  <c r="G19" i="7"/>
  <c r="I22" i="26"/>
  <c r="I12" i="27"/>
  <c r="I16" i="27"/>
  <c r="G14" i="7"/>
  <c r="G18" i="7"/>
  <c r="G26" i="7"/>
  <c r="C6" i="25"/>
  <c r="E6" i="25" s="1"/>
  <c r="G6" i="25" s="1"/>
  <c r="E7" i="7" s="1"/>
  <c r="J6" i="29"/>
  <c r="C8" i="25"/>
  <c r="E8" i="25" s="1"/>
  <c r="G8" i="25" s="1"/>
  <c r="E9" i="7" s="1"/>
  <c r="J8" i="29"/>
  <c r="C10" i="25"/>
  <c r="E10" i="25" s="1"/>
  <c r="G10" i="25" s="1"/>
  <c r="E11" i="7" s="1"/>
  <c r="J10" i="29"/>
  <c r="C19" i="25"/>
  <c r="E19" i="25" s="1"/>
  <c r="G19" i="25" s="1"/>
  <c r="E20" i="7" s="1"/>
  <c r="J19" i="29"/>
  <c r="C21" i="25"/>
  <c r="J21" i="29"/>
  <c r="C25" i="25"/>
  <c r="E25" i="25" s="1"/>
  <c r="G25" i="25" s="1"/>
  <c r="E26" i="7" s="1"/>
  <c r="J25" i="29"/>
  <c r="C16" i="25"/>
  <c r="J16" i="29"/>
  <c r="C7" i="25"/>
  <c r="E7" i="25" s="1"/>
  <c r="G7" i="25" s="1"/>
  <c r="E8" i="7" s="1"/>
  <c r="J7" i="29"/>
  <c r="C9" i="25"/>
  <c r="E9" i="25" s="1"/>
  <c r="G9" i="25" s="1"/>
  <c r="E10" i="7" s="1"/>
  <c r="J9" i="29"/>
  <c r="C11" i="25"/>
  <c r="J11" i="29"/>
  <c r="C18" i="25"/>
  <c r="E18" i="25" s="1"/>
  <c r="G18" i="25" s="1"/>
  <c r="E19" i="7" s="1"/>
  <c r="J18" i="29"/>
  <c r="C20" i="25"/>
  <c r="E20" i="25" s="1"/>
  <c r="G20" i="25" s="1"/>
  <c r="E21" i="7" s="1"/>
  <c r="J20" i="29"/>
  <c r="C22" i="25"/>
  <c r="E22" i="25" s="1"/>
  <c r="G22" i="25" s="1"/>
  <c r="E23" i="7" s="1"/>
  <c r="J22" i="29"/>
  <c r="C24" i="25"/>
  <c r="E24" i="25" s="1"/>
  <c r="G24" i="25" s="1"/>
  <c r="E25" i="7" s="1"/>
  <c r="H25" i="7" s="1"/>
  <c r="J24" i="29"/>
  <c r="C26" i="25"/>
  <c r="J26" i="29"/>
  <c r="C28" i="25"/>
  <c r="E28" i="25" s="1"/>
  <c r="G28" i="25" s="1"/>
  <c r="E29" i="7" s="1"/>
  <c r="J28" i="29"/>
  <c r="C17" i="25"/>
  <c r="E17" i="25" s="1"/>
  <c r="G17" i="25" s="1"/>
  <c r="E18" i="7" s="1"/>
  <c r="H18" i="7" s="1"/>
  <c r="J17" i="29"/>
  <c r="C23" i="25"/>
  <c r="E23" i="25" s="1"/>
  <c r="G23" i="25" s="1"/>
  <c r="E24" i="7" s="1"/>
  <c r="J23" i="29"/>
  <c r="C27" i="25"/>
  <c r="E27" i="25" s="1"/>
  <c r="G27" i="25" s="1"/>
  <c r="E28" i="7" s="1"/>
  <c r="J27" i="29"/>
  <c r="H8" i="31"/>
  <c r="H18" i="31"/>
  <c r="H13" i="31"/>
  <c r="H17" i="31"/>
  <c r="E7" i="31"/>
  <c r="E6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H7" i="31"/>
  <c r="H14" i="31"/>
  <c r="H19" i="31"/>
  <c r="H20" i="31"/>
  <c r="H23" i="31"/>
  <c r="H24" i="31"/>
  <c r="H25" i="31"/>
  <c r="H28" i="31"/>
  <c r="D36" i="32"/>
  <c r="F36" i="32"/>
  <c r="H36" i="32"/>
  <c r="D31" i="29"/>
  <c r="E31" i="29"/>
  <c r="F31" i="29"/>
  <c r="G31" i="29"/>
  <c r="H31" i="29"/>
  <c r="I31" i="29"/>
  <c r="D33" i="29"/>
  <c r="E33" i="29"/>
  <c r="F33" i="29"/>
  <c r="G33" i="29"/>
  <c r="H33" i="29"/>
  <c r="I33" i="29"/>
  <c r="D34" i="29"/>
  <c r="E34" i="29"/>
  <c r="F34" i="29"/>
  <c r="G34" i="29"/>
  <c r="H34" i="29"/>
  <c r="I34" i="29"/>
  <c r="D35" i="29"/>
  <c r="E35" i="29"/>
  <c r="F35" i="29"/>
  <c r="G35" i="29"/>
  <c r="H35" i="29"/>
  <c r="I35" i="29"/>
  <c r="D29" i="24"/>
  <c r="E29" i="24"/>
  <c r="F29" i="24"/>
  <c r="G29" i="24"/>
  <c r="H29" i="24"/>
  <c r="I29" i="24"/>
  <c r="I29" i="23"/>
  <c r="C29" i="23"/>
  <c r="D29" i="23"/>
  <c r="E29" i="23"/>
  <c r="F29" i="23"/>
  <c r="G29" i="23"/>
  <c r="H29" i="23"/>
  <c r="G8" i="7" l="1"/>
  <c r="C11" i="7"/>
  <c r="G7" i="7"/>
  <c r="G9" i="7"/>
  <c r="H11" i="31"/>
  <c r="H15" i="31"/>
  <c r="D10" i="7"/>
  <c r="G10" i="7" s="1"/>
  <c r="D11" i="7"/>
  <c r="G11" i="7" s="1"/>
  <c r="H26" i="31"/>
  <c r="I20" i="7"/>
  <c r="H29" i="7"/>
  <c r="H21" i="7"/>
  <c r="H26" i="7"/>
  <c r="H19" i="7"/>
  <c r="I9" i="7"/>
  <c r="C16" i="30"/>
  <c r="H11" i="7"/>
  <c r="H12" i="31"/>
  <c r="I7" i="7"/>
  <c r="D16" i="7"/>
  <c r="I33" i="26"/>
  <c r="D27" i="7"/>
  <c r="I35" i="26"/>
  <c r="D22" i="7"/>
  <c r="I34" i="26"/>
  <c r="H6" i="31"/>
  <c r="D12" i="7"/>
  <c r="I32" i="26"/>
  <c r="C16" i="7"/>
  <c r="I33" i="27"/>
  <c r="C22" i="7"/>
  <c r="I34" i="27"/>
  <c r="C12" i="7"/>
  <c r="I32" i="27"/>
  <c r="C27" i="7"/>
  <c r="I35" i="27"/>
  <c r="E26" i="5"/>
  <c r="C35" i="5"/>
  <c r="E11" i="5"/>
  <c r="C32" i="5"/>
  <c r="C5" i="5"/>
  <c r="C31" i="5" s="1"/>
  <c r="J31" i="23"/>
  <c r="E15" i="5"/>
  <c r="C33" i="5"/>
  <c r="E21" i="5"/>
  <c r="C34" i="5"/>
  <c r="E11" i="25"/>
  <c r="I24" i="7"/>
  <c r="E26" i="25"/>
  <c r="C35" i="25"/>
  <c r="I8" i="7"/>
  <c r="E16" i="25"/>
  <c r="G16" i="25" s="1"/>
  <c r="E17" i="7" s="1"/>
  <c r="E21" i="25"/>
  <c r="C34" i="25"/>
  <c r="C28" i="30"/>
  <c r="C19" i="30"/>
  <c r="C18" i="30"/>
  <c r="H27" i="31"/>
  <c r="C25" i="30"/>
  <c r="C23" i="30"/>
  <c r="C11" i="30"/>
  <c r="H22" i="31"/>
  <c r="H16" i="31"/>
  <c r="C21" i="30"/>
  <c r="C7" i="30"/>
  <c r="H9" i="7"/>
  <c r="H20" i="7"/>
  <c r="H7" i="7"/>
  <c r="H24" i="7"/>
  <c r="H8" i="7"/>
  <c r="I26" i="7"/>
  <c r="I25" i="7"/>
  <c r="I21" i="7"/>
  <c r="I19" i="7"/>
  <c r="I29" i="7"/>
  <c r="H10" i="7"/>
  <c r="I18" i="7"/>
  <c r="C13" i="7"/>
  <c r="D23" i="7"/>
  <c r="G12" i="5"/>
  <c r="D13" i="7"/>
  <c r="C28" i="7"/>
  <c r="J36" i="32"/>
  <c r="C23" i="7"/>
  <c r="E22" i="5"/>
  <c r="C17" i="30"/>
  <c r="C27" i="30"/>
  <c r="C17" i="7"/>
  <c r="G16" i="5"/>
  <c r="D28" i="7"/>
  <c r="E27" i="5"/>
  <c r="E27" i="30" s="1"/>
  <c r="D17" i="7"/>
  <c r="J12" i="29"/>
  <c r="C24" i="30"/>
  <c r="C6" i="30"/>
  <c r="C8" i="30"/>
  <c r="E18" i="30"/>
  <c r="E19" i="30"/>
  <c r="C20" i="30"/>
  <c r="E23" i="30"/>
  <c r="C22" i="30"/>
  <c r="C26" i="30"/>
  <c r="C10" i="30"/>
  <c r="C9" i="30"/>
  <c r="E25" i="30"/>
  <c r="E17" i="30"/>
  <c r="E28" i="30"/>
  <c r="E7" i="30"/>
  <c r="J29" i="23"/>
  <c r="I10" i="7" l="1"/>
  <c r="I11" i="7"/>
  <c r="C29" i="5"/>
  <c r="E5" i="5"/>
  <c r="E31" i="5" s="1"/>
  <c r="E11" i="30"/>
  <c r="C35" i="7"/>
  <c r="C36" i="7"/>
  <c r="C38" i="7"/>
  <c r="C37" i="7"/>
  <c r="D37" i="7"/>
  <c r="D36" i="7"/>
  <c r="D35" i="7"/>
  <c r="D38" i="7"/>
  <c r="G27" i="7"/>
  <c r="G22" i="7"/>
  <c r="G12" i="7"/>
  <c r="G16" i="7"/>
  <c r="E21" i="30"/>
  <c r="G15" i="5"/>
  <c r="E33" i="5"/>
  <c r="G11" i="5"/>
  <c r="E32" i="5"/>
  <c r="G21" i="5"/>
  <c r="E34" i="5"/>
  <c r="G26" i="5"/>
  <c r="E35" i="5"/>
  <c r="E16" i="30"/>
  <c r="G26" i="25"/>
  <c r="E35" i="25"/>
  <c r="G11" i="25"/>
  <c r="G21" i="25"/>
  <c r="G21" i="30" s="1"/>
  <c r="E34" i="25"/>
  <c r="G17" i="7"/>
  <c r="F13" i="7"/>
  <c r="G22" i="5"/>
  <c r="G27" i="5"/>
  <c r="G27" i="30" s="1"/>
  <c r="F17" i="7"/>
  <c r="G13" i="7"/>
  <c r="G23" i="7"/>
  <c r="C36" i="5"/>
  <c r="G28" i="7"/>
  <c r="G7" i="30"/>
  <c r="G19" i="30"/>
  <c r="E6" i="30"/>
  <c r="E22" i="30"/>
  <c r="G25" i="30"/>
  <c r="G23" i="30"/>
  <c r="G28" i="30"/>
  <c r="E10" i="30"/>
  <c r="E26" i="30"/>
  <c r="G17" i="30"/>
  <c r="E9" i="30"/>
  <c r="G16" i="30"/>
  <c r="E20" i="30"/>
  <c r="G18" i="30"/>
  <c r="E8" i="30"/>
  <c r="E24" i="30"/>
  <c r="B5" i="31"/>
  <c r="A5" i="31"/>
  <c r="B5" i="26"/>
  <c r="A5" i="26"/>
  <c r="B5" i="27"/>
  <c r="A5" i="27"/>
  <c r="B5" i="30"/>
  <c r="A5" i="30"/>
  <c r="B5" i="25"/>
  <c r="A5" i="25"/>
  <c r="B5" i="29"/>
  <c r="A5" i="29"/>
  <c r="A5" i="24"/>
  <c r="H29" i="27"/>
  <c r="E29" i="5" l="1"/>
  <c r="G5" i="5"/>
  <c r="F6" i="7" s="1"/>
  <c r="F34" i="7" s="1"/>
  <c r="F27" i="7"/>
  <c r="G35" i="5"/>
  <c r="F12" i="7"/>
  <c r="F35" i="7" s="1"/>
  <c r="G32" i="5"/>
  <c r="F22" i="7"/>
  <c r="G34" i="5"/>
  <c r="F16" i="7"/>
  <c r="F36" i="7" s="1"/>
  <c r="G33" i="5"/>
  <c r="G11" i="30"/>
  <c r="E12" i="7"/>
  <c r="E27" i="7"/>
  <c r="E38" i="7" s="1"/>
  <c r="G35" i="25"/>
  <c r="E22" i="7"/>
  <c r="E37" i="7" s="1"/>
  <c r="G34" i="25"/>
  <c r="H17" i="7"/>
  <c r="I17" i="7"/>
  <c r="E36" i="5"/>
  <c r="F23" i="7"/>
  <c r="F28" i="7"/>
  <c r="G29" i="5"/>
  <c r="G26" i="30"/>
  <c r="G6" i="30"/>
  <c r="G24" i="30"/>
  <c r="G9" i="30"/>
  <c r="G22" i="30"/>
  <c r="G8" i="30"/>
  <c r="G20" i="30"/>
  <c r="G10" i="30"/>
  <c r="F38" i="7" l="1"/>
  <c r="G31" i="5"/>
  <c r="G36" i="5" s="1"/>
  <c r="F37" i="7"/>
  <c r="I27" i="7"/>
  <c r="H27" i="7"/>
  <c r="I12" i="7"/>
  <c r="H12" i="7"/>
  <c r="I22" i="7"/>
  <c r="H22" i="7"/>
  <c r="H28" i="7"/>
  <c r="I28" i="7"/>
  <c r="H23" i="7"/>
  <c r="I23" i="7"/>
  <c r="F29" i="25"/>
  <c r="A1" i="23"/>
  <c r="G35" i="31"/>
  <c r="F35" i="31"/>
  <c r="D35" i="31"/>
  <c r="D34" i="31"/>
  <c r="F35" i="30"/>
  <c r="D32" i="31"/>
  <c r="G5" i="31"/>
  <c r="H29" i="26"/>
  <c r="F29" i="26"/>
  <c r="F29" i="31" s="1"/>
  <c r="D5" i="31"/>
  <c r="F5" i="31"/>
  <c r="C5" i="31"/>
  <c r="G36" i="31"/>
  <c r="E5" i="27"/>
  <c r="D29" i="31"/>
  <c r="C29" i="26"/>
  <c r="D5" i="30"/>
  <c r="F5" i="30"/>
  <c r="A1" i="31"/>
  <c r="A1" i="26"/>
  <c r="A1" i="27"/>
  <c r="A1" i="30"/>
  <c r="A1" i="25"/>
  <c r="A1" i="29"/>
  <c r="D29" i="25"/>
  <c r="D33" i="30"/>
  <c r="E31" i="27" l="1"/>
  <c r="I5" i="27"/>
  <c r="I31" i="27" s="1"/>
  <c r="I31" i="26"/>
  <c r="D31" i="31"/>
  <c r="F32" i="31"/>
  <c r="F31" i="31"/>
  <c r="C32" i="31"/>
  <c r="G32" i="31"/>
  <c r="J13" i="29"/>
  <c r="J14" i="29"/>
  <c r="J15" i="29"/>
  <c r="C36" i="23"/>
  <c r="E36" i="23"/>
  <c r="G36" i="23"/>
  <c r="C33" i="31"/>
  <c r="C36" i="26"/>
  <c r="D36" i="27"/>
  <c r="F33" i="31"/>
  <c r="D36" i="26"/>
  <c r="D33" i="31"/>
  <c r="C34" i="31"/>
  <c r="F34" i="31"/>
  <c r="C35" i="31"/>
  <c r="F36" i="23"/>
  <c r="E5" i="31"/>
  <c r="F36" i="26"/>
  <c r="E29" i="26"/>
  <c r="C29" i="31"/>
  <c r="C36" i="27"/>
  <c r="G31" i="31"/>
  <c r="G33" i="31"/>
  <c r="G34" i="31"/>
  <c r="C36" i="32"/>
  <c r="D36" i="23"/>
  <c r="F33" i="30"/>
  <c r="F36" i="27"/>
  <c r="D35" i="30"/>
  <c r="E29" i="27"/>
  <c r="H36" i="26"/>
  <c r="F31" i="30"/>
  <c r="F29" i="30"/>
  <c r="F32" i="30"/>
  <c r="F34" i="30"/>
  <c r="I36" i="23"/>
  <c r="D34" i="30"/>
  <c r="D32" i="30"/>
  <c r="D31" i="30"/>
  <c r="D36" i="25"/>
  <c r="H36" i="23"/>
  <c r="D29" i="30"/>
  <c r="J5" i="29" l="1"/>
  <c r="J31" i="24"/>
  <c r="J31" i="29" s="1"/>
  <c r="H5" i="31"/>
  <c r="D6" i="7"/>
  <c r="D34" i="7" s="1"/>
  <c r="C6" i="7"/>
  <c r="C34" i="7" s="1"/>
  <c r="D36" i="31"/>
  <c r="J32" i="29"/>
  <c r="F36" i="31"/>
  <c r="C14" i="25"/>
  <c r="C13" i="25"/>
  <c r="C15" i="25"/>
  <c r="C33" i="25" s="1"/>
  <c r="E31" i="31"/>
  <c r="E35" i="31"/>
  <c r="J36" i="23"/>
  <c r="C5" i="25"/>
  <c r="C31" i="25" s="1"/>
  <c r="J34" i="29"/>
  <c r="J33" i="29"/>
  <c r="D36" i="24"/>
  <c r="D36" i="29" s="1"/>
  <c r="C36" i="31"/>
  <c r="H34" i="31"/>
  <c r="H33" i="31"/>
  <c r="E36" i="24"/>
  <c r="E36" i="29" s="1"/>
  <c r="F36" i="24"/>
  <c r="F36" i="29" s="1"/>
  <c r="E33" i="31"/>
  <c r="I29" i="26"/>
  <c r="I29" i="27"/>
  <c r="G36" i="24"/>
  <c r="G36" i="29" s="1"/>
  <c r="E29" i="31"/>
  <c r="E34" i="31"/>
  <c r="E36" i="26"/>
  <c r="C36" i="24"/>
  <c r="C36" i="29" s="1"/>
  <c r="H36" i="24"/>
  <c r="H36" i="29" s="1"/>
  <c r="E32" i="31"/>
  <c r="E36" i="27"/>
  <c r="D36" i="30"/>
  <c r="F36" i="25"/>
  <c r="F36" i="30" s="1"/>
  <c r="I36" i="24"/>
  <c r="I36" i="29" s="1"/>
  <c r="C32" i="25" l="1"/>
  <c r="G6" i="7"/>
  <c r="E36" i="31"/>
  <c r="C5" i="30"/>
  <c r="C31" i="30"/>
  <c r="E15" i="25"/>
  <c r="E33" i="25" s="1"/>
  <c r="C15" i="30"/>
  <c r="E13" i="25"/>
  <c r="C13" i="30"/>
  <c r="C12" i="30"/>
  <c r="E12" i="25"/>
  <c r="E14" i="25"/>
  <c r="C14" i="30"/>
  <c r="H29" i="31"/>
  <c r="H35" i="31"/>
  <c r="E5" i="25"/>
  <c r="E31" i="25" s="1"/>
  <c r="J29" i="24"/>
  <c r="J35" i="29"/>
  <c r="C33" i="30"/>
  <c r="C35" i="30"/>
  <c r="C34" i="30"/>
  <c r="G34" i="7"/>
  <c r="C29" i="25"/>
  <c r="C29" i="30" s="1"/>
  <c r="E35" i="30"/>
  <c r="I36" i="26"/>
  <c r="H31" i="31"/>
  <c r="I36" i="27"/>
  <c r="C32" i="30"/>
  <c r="G37" i="7"/>
  <c r="C30" i="7"/>
  <c r="D30" i="7"/>
  <c r="G35" i="7"/>
  <c r="H32" i="31"/>
  <c r="E34" i="30"/>
  <c r="E5" i="30" l="1"/>
  <c r="G38" i="7"/>
  <c r="E32" i="25"/>
  <c r="G5" i="25"/>
  <c r="G31" i="25" s="1"/>
  <c r="E31" i="30"/>
  <c r="G12" i="25"/>
  <c r="E32" i="30"/>
  <c r="E12" i="30"/>
  <c r="G13" i="25"/>
  <c r="E14" i="7" s="1"/>
  <c r="E13" i="30"/>
  <c r="G15" i="25"/>
  <c r="E15" i="30"/>
  <c r="G14" i="25"/>
  <c r="E15" i="7" s="1"/>
  <c r="E14" i="30"/>
  <c r="G36" i="7"/>
  <c r="J36" i="24"/>
  <c r="J36" i="29" s="1"/>
  <c r="C36" i="25"/>
  <c r="C36" i="30" s="1"/>
  <c r="H36" i="31"/>
  <c r="C39" i="7"/>
  <c r="E33" i="30"/>
  <c r="E29" i="25"/>
  <c r="E29" i="30" s="1"/>
  <c r="G35" i="30"/>
  <c r="D39" i="7"/>
  <c r="G30" i="7"/>
  <c r="G34" i="30"/>
  <c r="E13" i="7" l="1"/>
  <c r="E35" i="7" s="1"/>
  <c r="G32" i="25"/>
  <c r="E16" i="7"/>
  <c r="G33" i="25"/>
  <c r="G33" i="30" s="1"/>
  <c r="I15" i="7"/>
  <c r="H15" i="7"/>
  <c r="I14" i="7"/>
  <c r="H14" i="7"/>
  <c r="G31" i="30"/>
  <c r="G5" i="30"/>
  <c r="E6" i="7"/>
  <c r="E34" i="7" s="1"/>
  <c r="G32" i="30"/>
  <c r="G12" i="30"/>
  <c r="G14" i="30"/>
  <c r="G13" i="30"/>
  <c r="G15" i="30"/>
  <c r="G39" i="7"/>
  <c r="G29" i="25"/>
  <c r="G29" i="30" s="1"/>
  <c r="F30" i="7"/>
  <c r="F39" i="7" s="1"/>
  <c r="E36" i="25"/>
  <c r="E36" i="30" s="1"/>
  <c r="H16" i="7" l="1"/>
  <c r="E36" i="7"/>
  <c r="H36" i="7" s="1"/>
  <c r="I16" i="7"/>
  <c r="H13" i="7"/>
  <c r="H35" i="7"/>
  <c r="I13" i="7"/>
  <c r="J27" i="7"/>
  <c r="J15" i="7"/>
  <c r="J10" i="7"/>
  <c r="J8" i="7"/>
  <c r="J26" i="7"/>
  <c r="J29" i="7"/>
  <c r="J21" i="7"/>
  <c r="J17" i="7"/>
  <c r="J16" i="7"/>
  <c r="J9" i="7"/>
  <c r="J7" i="7"/>
  <c r="J19" i="7"/>
  <c r="J11" i="7"/>
  <c r="J23" i="7"/>
  <c r="J22" i="7"/>
  <c r="J25" i="7"/>
  <c r="J20" i="7"/>
  <c r="J13" i="7"/>
  <c r="J12" i="7"/>
  <c r="J24" i="7"/>
  <c r="J28" i="7"/>
  <c r="J14" i="7"/>
  <c r="J18" i="7"/>
  <c r="H6" i="7"/>
  <c r="I6" i="7"/>
  <c r="J38" i="7"/>
  <c r="J39" i="7"/>
  <c r="J34" i="7"/>
  <c r="G36" i="25"/>
  <c r="G36" i="30" s="1"/>
  <c r="J30" i="7"/>
  <c r="E30" i="7"/>
  <c r="J35" i="7"/>
  <c r="J37" i="7"/>
  <c r="J36" i="7"/>
  <c r="J6" i="7"/>
  <c r="H37" i="7"/>
  <c r="I37" i="7"/>
  <c r="I36" i="7" l="1"/>
  <c r="I30" i="7"/>
  <c r="E39" i="7"/>
  <c r="I39" i="7" s="1"/>
  <c r="I35" i="7"/>
  <c r="H30" i="7"/>
  <c r="H34" i="7"/>
  <c r="I34" i="7"/>
  <c r="I38" i="7" l="1"/>
  <c r="H38" i="7"/>
  <c r="H39" i="7"/>
</calcChain>
</file>

<file path=xl/sharedStrings.xml><?xml version="1.0" encoding="utf-8"?>
<sst xmlns="http://schemas.openxmlformats.org/spreadsheetml/2006/main" count="3223" uniqueCount="219">
  <si>
    <t>Sygehus</t>
  </si>
  <si>
    <t>Rigshospitalet</t>
  </si>
  <si>
    <t>Nordsjællands Hospital</t>
  </si>
  <si>
    <t>Bornholms Hospital</t>
  </si>
  <si>
    <t>Odense Universitetshospital</t>
  </si>
  <si>
    <t>Sydvestjysk Sygehus</t>
  </si>
  <si>
    <t>Sygehus Thy - Mors</t>
  </si>
  <si>
    <t>Sygehus Vendsyssel</t>
  </si>
  <si>
    <t>Nr.</t>
  </si>
  <si>
    <t>Skema 1</t>
  </si>
  <si>
    <t>Skema 2</t>
  </si>
  <si>
    <t>Skema 3</t>
  </si>
  <si>
    <t>Skema 4</t>
  </si>
  <si>
    <t>Skema 5</t>
  </si>
  <si>
    <t>Skema 6</t>
  </si>
  <si>
    <t>Skema 7</t>
  </si>
  <si>
    <t>Hele landet</t>
  </si>
  <si>
    <t>Totale driftsudgifter, ekskl. udgifter der ikke bidrager til somatisk patient behandling</t>
  </si>
  <si>
    <t>Internt finansieret forskning 
(-)</t>
  </si>
  <si>
    <t>Korrigeret produktionsværdi, mio. kr.</t>
  </si>
  <si>
    <t>Udgifter</t>
  </si>
  <si>
    <t>Produktivitet</t>
  </si>
  <si>
    <t>Produk-tivitets-niveau</t>
  </si>
  <si>
    <t>Medicin på ambulante afdelinger
(-)</t>
  </si>
  <si>
    <t>De korrigerede tilrettede driftsudgifter
(=)</t>
  </si>
  <si>
    <t>De tilrettede driftsudgifter 
(=)</t>
  </si>
  <si>
    <t xml:space="preserve">Ambulant produktions-værdi inkl. genoptræning </t>
  </si>
  <si>
    <t xml:space="preserve">Stationær produktions-værdi inkl. genoptræning </t>
  </si>
  <si>
    <t xml:space="preserve">Korrektion for forskelle i organisering
(-) </t>
  </si>
  <si>
    <t>Produk-tionsværdi</t>
  </si>
  <si>
    <t>Hovedstaden</t>
  </si>
  <si>
    <t>Sjælland</t>
  </si>
  <si>
    <t>Syddanmark</t>
  </si>
  <si>
    <t>Midtjylland</t>
  </si>
  <si>
    <t>Nordjylland</t>
  </si>
  <si>
    <t>Korrigeret produktions-værdi
(=)</t>
  </si>
  <si>
    <t>Sygehus Sønderjylland</t>
  </si>
  <si>
    <t>Ukorrigeret produktions-værdi  i alt
(=)</t>
  </si>
  <si>
    <t>Tabel 1.</t>
  </si>
  <si>
    <t>Tabel 2.</t>
  </si>
  <si>
    <t>Tabel 4.</t>
  </si>
  <si>
    <t>Tabel 5.</t>
  </si>
  <si>
    <t>Tabel 7.</t>
  </si>
  <si>
    <t>Tabel 10.</t>
  </si>
  <si>
    <t>De korrigerede tilrettede driftsudgifter, mio. kr.</t>
  </si>
  <si>
    <t xml:space="preserve">Regionsspeci-fikke korrektioner
(-) </t>
  </si>
  <si>
    <t>Tabel 3.</t>
  </si>
  <si>
    <t>Tabel 6.</t>
  </si>
  <si>
    <t>Tabel 8.</t>
  </si>
  <si>
    <t>Tabel 9.</t>
  </si>
  <si>
    <t xml:space="preserve"> </t>
  </si>
  <si>
    <t>Tabel 0</t>
  </si>
  <si>
    <t>Hospitalsenheden Vest</t>
  </si>
  <si>
    <t>Regionshospitalet Randers</t>
  </si>
  <si>
    <t>Region Nordjylland</t>
  </si>
  <si>
    <t>I alt</t>
  </si>
  <si>
    <t>Region Midtjylland</t>
  </si>
  <si>
    <t>Region Syddanmark</t>
  </si>
  <si>
    <t>Region Hovedstaden</t>
  </si>
  <si>
    <t>Region Sjælland</t>
  </si>
  <si>
    <t>De resterende ark i mappen indeholder yderligere dokumentation af udvalgte dele af datamaterialet:</t>
  </si>
  <si>
    <t>3. Regionsspecifikke korrektioner i den statslige aktivitetspulje tilpasset produktivitetsanalysen</t>
  </si>
  <si>
    <t>Antal</t>
  </si>
  <si>
    <t>Korrektion</t>
  </si>
  <si>
    <t>Produktivitets-sygehus</t>
  </si>
  <si>
    <t>Gruppe</t>
  </si>
  <si>
    <t>Besøgstype</t>
  </si>
  <si>
    <t>DAGS-gruppe</t>
  </si>
  <si>
    <t>Cancer-grupper</t>
  </si>
  <si>
    <t>Uden besøg</t>
  </si>
  <si>
    <t>PG12C_UB</t>
  </si>
  <si>
    <t>PG12C</t>
  </si>
  <si>
    <t>DG30J</t>
  </si>
  <si>
    <t>PG11F</t>
  </si>
  <si>
    <t>PG11G</t>
  </si>
  <si>
    <t>PG11D</t>
  </si>
  <si>
    <t>PG11E</t>
  </si>
  <si>
    <t>PG11I</t>
  </si>
  <si>
    <t>AMD</t>
  </si>
  <si>
    <t>PG11F_UB</t>
  </si>
  <si>
    <t>PG11D_UB</t>
  </si>
  <si>
    <t>PG11C</t>
  </si>
  <si>
    <t>GR0209</t>
  </si>
  <si>
    <t>SP13E_UB</t>
  </si>
  <si>
    <t>PG11H</t>
  </si>
  <si>
    <t>PG11E_UB</t>
  </si>
  <si>
    <t>PG11H_UB</t>
  </si>
  <si>
    <t>PG11C_UB</t>
  </si>
  <si>
    <t>PG11G_UB</t>
  </si>
  <si>
    <t>GR0207</t>
  </si>
  <si>
    <t>PG11A</t>
  </si>
  <si>
    <t>PG11I_UB</t>
  </si>
  <si>
    <t>Hospitalsenhed Midt</t>
  </si>
  <si>
    <t>SP13E</t>
  </si>
  <si>
    <t>PG11J</t>
  </si>
  <si>
    <t>DG30J_UB</t>
  </si>
  <si>
    <t>Holbæk Sygehus</t>
  </si>
  <si>
    <t>De Vestdanske Friklinikker, Give</t>
  </si>
  <si>
    <t>Fredericia og Kolding sygehuse</t>
  </si>
  <si>
    <t>Aalborg Universitetshospital</t>
  </si>
  <si>
    <t>Roskilde og Køge sygehuse</t>
  </si>
  <si>
    <t>Næstved, Slagelse og Ringsted sygehuse</t>
  </si>
  <si>
    <t>Nykøbing Sygehus</t>
  </si>
  <si>
    <t>Hospitalenheden Horsens</t>
  </si>
  <si>
    <t>PG11B</t>
  </si>
  <si>
    <t>PG11J_UB</t>
  </si>
  <si>
    <t>Vejle-Give-Middelfart sygehuse</t>
  </si>
  <si>
    <t>½</t>
  </si>
  <si>
    <t xml:space="preserve">Sygehusenes nettodriftsudgifter for 2014, 1.000 kr. 2014 priser </t>
  </si>
  <si>
    <t>MG90C</t>
  </si>
  <si>
    <t>PG11A_UB</t>
  </si>
  <si>
    <t>Bispebjerg og Frederiksberg Hospital</t>
  </si>
  <si>
    <t>Amager og Hvidovre Hospital</t>
  </si>
  <si>
    <t>Aarhus Universitetshospital</t>
  </si>
  <si>
    <t/>
  </si>
  <si>
    <t>Stykpris
før
korrektion</t>
  </si>
  <si>
    <t>Pris før
korrektion</t>
  </si>
  <si>
    <t>Stykpris
efter
korrektion</t>
  </si>
  <si>
    <t>Pris efter
korrektion</t>
  </si>
  <si>
    <t>Roskilde og Køge
sygehuse</t>
  </si>
  <si>
    <t>Næstved, Slagelse og
Ringsted sygehuse</t>
  </si>
  <si>
    <t>Odense
Universitetshospital</t>
  </si>
  <si>
    <t>Fredericia og Kolding
sygehuse</t>
  </si>
  <si>
    <t>Vejle-Give-Middelfart
sygehuse</t>
  </si>
  <si>
    <t>De Vestdanske
Friklinikker, Give</t>
  </si>
  <si>
    <t>Regionshospitalet
Randers</t>
  </si>
  <si>
    <t>Aalborg
Universitetshospital</t>
  </si>
  <si>
    <t>Amager og Hvidovre
Hospital</t>
  </si>
  <si>
    <t>P/L-faktor (14--&gt;15):</t>
  </si>
  <si>
    <t>Herlev og Gentofte Hospital</t>
  </si>
  <si>
    <t xml:space="preserve">Sygehusenes nettodriftsudgifter for 2014, 1.000 kr. 2015-priser </t>
  </si>
  <si>
    <t xml:space="preserve">Sygehusenes nettodriftsudgifter for 2015, 1.000 kr. 2015 priser </t>
  </si>
  <si>
    <t>Sygehusenes nettodriftsudgifter, procentvis ændring fra 2014-2015</t>
  </si>
  <si>
    <t xml:space="preserve">Korrigerede tilrettede driftudgifter for 2014, 1.000 kr. 2015 priser </t>
  </si>
  <si>
    <t xml:space="preserve">Korrigerede tilrettede driftudgifter for 2015, 1.000 kr. 2015 priser </t>
  </si>
  <si>
    <t>Korrigerede tilrettede driftudgifter, procentvis ændring fra 2014-2015</t>
  </si>
  <si>
    <t>Korrigeret produktionsværdi, 2014-aktivitet med LPR pr. 10. marts 2015, 1.000 kr., 2015-takstsystem</t>
  </si>
  <si>
    <t>Korrigeret produktionsværdi, 2015-aktivitet med LPR pr. 10. marts 2016, 1.000 kr., 2015-takstsystem</t>
  </si>
  <si>
    <t>Korrigeret produktionsværdi, procentvis ændring fra 2014-2015</t>
  </si>
  <si>
    <t>Produktionsværdi, udgifter og produktivitet for amter og sygehuse, 2014-2015</t>
  </si>
  <si>
    <t>Udvikling, 2014-2015, pct.</t>
  </si>
  <si>
    <t>1. Dokumentation af korrektion for medicin på produktionssiden, 2014:</t>
  </si>
  <si>
    <t>2. Dokumentation af korrektion for medicin på produktionssiden, 2015:</t>
  </si>
  <si>
    <t>Sygehusnr.</t>
  </si>
  <si>
    <t xml:space="preserve">1. Ryg.-fys (Rigshospitalet og Glostrup) </t>
  </si>
  <si>
    <t>2. Sammenlægning af sygehuse (Rigshospitalet og Glostrup)</t>
  </si>
  <si>
    <t xml:space="preserve">1. Ryg.-fys (Bispebjerg og Frederiksberg Hospital) </t>
  </si>
  <si>
    <t>2. Sammenlægning af sygehuse (Amager og Hvidovre)</t>
  </si>
  <si>
    <t>1. Ryg.-fys (Herlev og Gentofte Hospital)</t>
  </si>
  <si>
    <t>2. Sammenlægning af sygehuse (Herlev og Gentofte Hospital)</t>
  </si>
  <si>
    <t xml:space="preserve">1. Ryg.-fys (Nordsjællands Hospital) </t>
  </si>
  <si>
    <t>3. Holbæk sygehus - Omlægning af stationær til ambulant behandling, Gyn. afd.</t>
  </si>
  <si>
    <t>2. Næstved sygehus - Omlægning af akutte patienter, Gyn./Obs. afd.</t>
  </si>
  <si>
    <t>1. Sammenlægning af Sygehus Sønderjylland (videreført fra 2014)</t>
  </si>
  <si>
    <t>8. HEH - Akut dagklinik</t>
  </si>
  <si>
    <t>1. AUH - Ændret behandlingspraksis af amb. pt. på Afd. Q</t>
  </si>
  <si>
    <t>2. AUH - Omlægning af ambulant til tlf. kons. Hud og kønssygdomme</t>
  </si>
  <si>
    <t>3. AUH - Omlægning fra stationær til ambulant behandling, Med. Hep-Gas Afd. V</t>
  </si>
  <si>
    <t>4. AUH - Omlægning fra ambulant til tlf.-kons. kræftafdelingen</t>
  </si>
  <si>
    <t>5. AUH - Omlægning fra ambulant til tlf.-kons. Med. Hep.-Gas. Afd. V</t>
  </si>
  <si>
    <t>6. AUH - Sengelukninger ifm. flytning til DNU 2015</t>
  </si>
  <si>
    <t>7. AUH - Omlægning fra ambulant til tlf.-kons. Afd. C</t>
  </si>
  <si>
    <t>9. HEM - Omlægning til tlf.-kons.</t>
  </si>
  <si>
    <t>10. HEM - Omlægning vedr. karkirurgi</t>
  </si>
  <si>
    <t>3. Sygehus Thy-Mors - Omlægning fra stationær til ambulant behandling, Medicinsk afdeling</t>
  </si>
  <si>
    <t>1. Aalborg Universitetshospital - Omlægning fra stationær til ambulant behandling, Børneafd.</t>
  </si>
  <si>
    <t>2. Sygehus Vendsyssel - Sengelukning, Medicinsk afdeling</t>
  </si>
  <si>
    <t>Region</t>
  </si>
  <si>
    <t>Rigshospitalet og Glostrup</t>
  </si>
  <si>
    <t>Amager og Hvidovre</t>
  </si>
  <si>
    <t>Holbæk sygehus</t>
  </si>
  <si>
    <t>Nykøbing Sygehuse</t>
  </si>
  <si>
    <t>Odense Universistetshospital</t>
  </si>
  <si>
    <t>Sydvestjysk sygehus</t>
  </si>
  <si>
    <t>Hospitalsenheden Horsens</t>
  </si>
  <si>
    <t>PG12B_UB</t>
  </si>
  <si>
    <t>PG12B</t>
  </si>
  <si>
    <t>PG12B_FI</t>
  </si>
  <si>
    <t>SP13E_FI</t>
  </si>
  <si>
    <t>PG11F_FI</t>
  </si>
  <si>
    <t>PG12M_UB</t>
  </si>
  <si>
    <t>PG12N_UB</t>
  </si>
  <si>
    <t>PG12M</t>
  </si>
  <si>
    <t>PG12N</t>
  </si>
  <si>
    <t>PG11D_FI</t>
  </si>
  <si>
    <t>PG12M_FI</t>
  </si>
  <si>
    <t>PG12N_FI</t>
  </si>
  <si>
    <t>PG11B_FI</t>
  </si>
  <si>
    <t>PG11C_FI</t>
  </si>
  <si>
    <t>PG11E_FI</t>
  </si>
  <si>
    <t>PG11H_FI</t>
  </si>
  <si>
    <t>PG11I_FI</t>
  </si>
  <si>
    <t>PG11G_FI</t>
  </si>
  <si>
    <t>Bispebjerg og
Frederiksberg Hospital</t>
  </si>
  <si>
    <t>Herlev og Gentofte
Hospital</t>
  </si>
  <si>
    <t>PG11A_FI</t>
  </si>
  <si>
    <t>PG12C_FI</t>
  </si>
  <si>
    <t>PG11B_UB</t>
  </si>
  <si>
    <t>GR0217</t>
  </si>
  <si>
    <t>Chr. X Gigthospital</t>
  </si>
  <si>
    <t>Århus
Universitetshospital</t>
  </si>
  <si>
    <t>GR0206</t>
  </si>
  <si>
    <t>BG50C: Besøg
med journal</t>
  </si>
  <si>
    <t>BG50B: Besøg
pat. 0 - 6 år</t>
  </si>
  <si>
    <t>BG50A: Besøg
pat. 7 år +</t>
  </si>
  <si>
    <t>GR2719/22</t>
  </si>
  <si>
    <t>GR2719</t>
  </si>
  <si>
    <t>GR2719_F</t>
  </si>
  <si>
    <t>GR2722</t>
  </si>
  <si>
    <t>GR2722_F</t>
  </si>
  <si>
    <t>Andre grupper inkl.
PG11 uden cancer</t>
  </si>
  <si>
    <t>PG11 med cancer</t>
  </si>
  <si>
    <t>7. Nykøbing F. Sygehus - Omlægning af stationær til ambulant behandling, Ortopædkirurgisk afd.</t>
  </si>
  <si>
    <t>6. Nykøbing F. Sygehus - Omlægning af ambulant behandling til telefonkonsultationer, Ortopædkirurgisk afd.</t>
  </si>
  <si>
    <t>8. Holbæk sygehus - Omlægning af behandling (MAT), Ortopædkirurgisk afd.</t>
  </si>
  <si>
    <t>9. Holbæk sygehus - Omlægning af stationær til ambulant behandling, Gynækologisk afd.</t>
  </si>
  <si>
    <t>Udeladt</t>
  </si>
  <si>
    <t>Medtaget i 2015</t>
  </si>
  <si>
    <t>Endelig version 12.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</si>
</sst>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00"/>
    <numFmt numFmtId="167" formatCode="###,###,###,##0"/>
    <numFmt numFmtId="168" formatCode="###################################0"/>
    <numFmt numFmtId="169" formatCode="#########################0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8"/>
      <color rgb="FF112277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MS Sans Serif"/>
    </font>
    <font>
      <b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21" applyNumberFormat="0" applyAlignment="0" applyProtection="0"/>
    <xf numFmtId="0" fontId="32" fillId="10" borderId="22" applyNumberFormat="0" applyAlignment="0" applyProtection="0"/>
    <xf numFmtId="0" fontId="33" fillId="10" borderId="21" applyNumberFormat="0" applyAlignment="0" applyProtection="0"/>
    <xf numFmtId="0" fontId="34" fillId="0" borderId="23" applyNumberFormat="0" applyFill="0" applyAlignment="0" applyProtection="0"/>
    <xf numFmtId="0" fontId="35" fillId="11" borderId="2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1" fillId="0" borderId="0"/>
    <xf numFmtId="0" fontId="1" fillId="12" borderId="25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222">
    <xf numFmtId="0" fontId="0" fillId="0" borderId="0" xfId="0"/>
    <xf numFmtId="0" fontId="3" fillId="0" borderId="0" xfId="25" applyFont="1" applyFill="1" applyAlignment="1">
      <alignment horizontal="center"/>
    </xf>
    <xf numFmtId="0" fontId="3" fillId="0" borderId="0" xfId="25" applyFont="1" applyFill="1" applyAlignment="1">
      <alignment horizontal="right"/>
    </xf>
    <xf numFmtId="3" fontId="5" fillId="2" borderId="0" xfId="25" applyNumberFormat="1" applyFont="1" applyFill="1" applyBorder="1" applyAlignment="1">
      <alignment horizontal="right" vertical="center"/>
    </xf>
    <xf numFmtId="0" fontId="5" fillId="2" borderId="3" xfId="20" applyFont="1" applyFill="1" applyBorder="1" applyAlignment="1">
      <alignment horizontal="left" vertical="center" wrapText="1"/>
    </xf>
    <xf numFmtId="3" fontId="5" fillId="2" borderId="9" xfId="20" applyNumberFormat="1" applyFont="1" applyFill="1" applyBorder="1" applyAlignment="1"/>
    <xf numFmtId="3" fontId="5" fillId="2" borderId="3" xfId="20" applyNumberFormat="1" applyFont="1" applyFill="1" applyBorder="1" applyAlignment="1"/>
    <xf numFmtId="0" fontId="5" fillId="2" borderId="2" xfId="20" applyFont="1" applyFill="1" applyBorder="1" applyAlignment="1">
      <alignment horizontal="left" vertical="center" wrapText="1"/>
    </xf>
    <xf numFmtId="3" fontId="5" fillId="2" borderId="2" xfId="20" applyNumberFormat="1" applyFont="1" applyFill="1" applyBorder="1" applyAlignment="1"/>
    <xf numFmtId="3" fontId="5" fillId="2" borderId="2" xfId="25" applyNumberFormat="1" applyFont="1" applyFill="1" applyBorder="1" applyAlignment="1">
      <alignment vertical="center"/>
    </xf>
    <xf numFmtId="3" fontId="5" fillId="2" borderId="6" xfId="20" applyNumberFormat="1" applyFont="1" applyFill="1" applyBorder="1" applyAlignment="1"/>
    <xf numFmtId="0" fontId="7" fillId="2" borderId="1" xfId="25" applyFont="1" applyFill="1" applyBorder="1" applyAlignment="1">
      <alignment horizontal="left" wrapText="1"/>
    </xf>
    <xf numFmtId="0" fontId="7" fillId="2" borderId="1" xfId="25" applyFont="1" applyFill="1" applyBorder="1" applyAlignment="1">
      <alignment horizontal="right" wrapText="1"/>
    </xf>
    <xf numFmtId="0" fontId="5" fillId="2" borderId="1" xfId="25" applyFont="1" applyFill="1" applyBorder="1" applyAlignment="1">
      <alignment horizontal="left"/>
    </xf>
    <xf numFmtId="3" fontId="5" fillId="2" borderId="1" xfId="25" applyNumberFormat="1" applyFont="1" applyFill="1" applyBorder="1" applyAlignment="1">
      <alignment vertical="center"/>
    </xf>
    <xf numFmtId="0" fontId="5" fillId="2" borderId="0" xfId="25" applyFont="1" applyFill="1" applyAlignment="1">
      <alignment horizontal="center"/>
    </xf>
    <xf numFmtId="3" fontId="5" fillId="2" borderId="0" xfId="25" applyNumberFormat="1" applyFont="1" applyFill="1" applyBorder="1" applyAlignment="1">
      <alignment vertical="center"/>
    </xf>
    <xf numFmtId="0" fontId="5" fillId="2" borderId="3" xfId="25" applyFont="1" applyFill="1" applyBorder="1" applyAlignment="1">
      <alignment horizontal="left" wrapText="1"/>
    </xf>
    <xf numFmtId="3" fontId="5" fillId="2" borderId="8" xfId="20" applyNumberFormat="1" applyFont="1" applyFill="1" applyBorder="1" applyAlignment="1"/>
    <xf numFmtId="0" fontId="5" fillId="2" borderId="2" xfId="25" applyFont="1" applyFill="1" applyBorder="1" applyAlignment="1">
      <alignment horizontal="left" wrapText="1"/>
    </xf>
    <xf numFmtId="0" fontId="5" fillId="2" borderId="4" xfId="25" applyFont="1" applyFill="1" applyBorder="1" applyAlignment="1">
      <alignment horizontal="left" wrapText="1"/>
    </xf>
    <xf numFmtId="3" fontId="5" fillId="2" borderId="4" xfId="20" applyNumberFormat="1" applyFont="1" applyFill="1" applyBorder="1" applyAlignment="1"/>
    <xf numFmtId="3" fontId="5" fillId="2" borderId="10" xfId="20" applyNumberFormat="1" applyFont="1" applyFill="1" applyBorder="1" applyAlignment="1"/>
    <xf numFmtId="3" fontId="5" fillId="2" borderId="1" xfId="20" applyNumberFormat="1" applyFont="1" applyFill="1" applyBorder="1" applyAlignment="1"/>
    <xf numFmtId="0" fontId="3" fillId="2" borderId="0" xfId="25" applyFont="1" applyFill="1" applyAlignment="1">
      <alignment horizontal="center"/>
    </xf>
    <xf numFmtId="3" fontId="5" fillId="2" borderId="11" xfId="14" applyNumberFormat="1" applyFont="1" applyFill="1" applyBorder="1"/>
    <xf numFmtId="0" fontId="3" fillId="2" borderId="0" xfId="25" applyFont="1" applyFill="1" applyAlignment="1">
      <alignment horizontal="right"/>
    </xf>
    <xf numFmtId="0" fontId="6" fillId="2" borderId="0" xfId="25" applyFont="1" applyFill="1" applyBorder="1" applyAlignment="1">
      <alignment horizontal="right" vertical="center" wrapText="1"/>
    </xf>
    <xf numFmtId="0" fontId="3" fillId="2" borderId="0" xfId="25" applyFont="1" applyFill="1" applyBorder="1" applyAlignment="1">
      <alignment horizontal="right"/>
    </xf>
    <xf numFmtId="3" fontId="5" fillId="2" borderId="2" xfId="25" applyNumberFormat="1" applyFont="1" applyFill="1" applyBorder="1" applyAlignment="1">
      <alignment vertical="center" wrapText="1"/>
    </xf>
    <xf numFmtId="0" fontId="5" fillId="2" borderId="4" xfId="25" applyFont="1" applyFill="1" applyBorder="1" applyAlignment="1">
      <alignment horizontal="left"/>
    </xf>
    <xf numFmtId="0" fontId="6" fillId="2" borderId="0" xfId="14" applyFont="1" applyFill="1" applyBorder="1" applyAlignment="1">
      <alignment horizontal="left"/>
    </xf>
    <xf numFmtId="0" fontId="11" fillId="2" borderId="0" xfId="14" applyFont="1" applyFill="1" applyBorder="1" applyAlignment="1">
      <alignment horizontal="right"/>
    </xf>
    <xf numFmtId="0" fontId="6" fillId="2" borderId="0" xfId="20" applyFont="1" applyFill="1" applyBorder="1" applyAlignment="1">
      <alignment horizontal="left"/>
    </xf>
    <xf numFmtId="0" fontId="3" fillId="2" borderId="0" xfId="25" quotePrefix="1" applyFont="1" applyFill="1" applyAlignment="1">
      <alignment horizontal="left"/>
    </xf>
    <xf numFmtId="3" fontId="3" fillId="2" borderId="0" xfId="25" applyNumberFormat="1" applyFont="1" applyFill="1" applyAlignment="1">
      <alignment horizontal="center"/>
    </xf>
    <xf numFmtId="3" fontId="3" fillId="2" borderId="0" xfId="25" applyNumberFormat="1" applyFont="1" applyFill="1" applyAlignment="1">
      <alignment horizontal="right"/>
    </xf>
    <xf numFmtId="0" fontId="5" fillId="2" borderId="0" xfId="25" applyFont="1" applyFill="1" applyAlignment="1">
      <alignment horizontal="left"/>
    </xf>
    <xf numFmtId="0" fontId="3" fillId="2" borderId="0" xfId="25" applyFont="1" applyFill="1" applyAlignment="1">
      <alignment horizontal="left"/>
    </xf>
    <xf numFmtId="0" fontId="3" fillId="2" borderId="0" xfId="25" applyFont="1" applyFill="1" applyBorder="1" applyAlignment="1">
      <alignment horizontal="center"/>
    </xf>
    <xf numFmtId="0" fontId="7" fillId="2" borderId="0" xfId="25" applyFont="1" applyFill="1" applyBorder="1" applyAlignment="1">
      <alignment horizontal="center" wrapText="1"/>
    </xf>
    <xf numFmtId="0" fontId="5" fillId="2" borderId="0" xfId="25" applyFont="1" applyFill="1" applyBorder="1" applyAlignment="1">
      <alignment horizontal="center"/>
    </xf>
    <xf numFmtId="0" fontId="5" fillId="2" borderId="0" xfId="25" applyFont="1" applyFill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0" fontId="11" fillId="2" borderId="0" xfId="14" applyFont="1" applyFill="1" applyBorder="1" applyAlignment="1">
      <alignment horizontal="right" vertical="center" wrapText="1"/>
    </xf>
    <xf numFmtId="3" fontId="5" fillId="2" borderId="0" xfId="25" applyNumberFormat="1" applyFont="1" applyFill="1" applyBorder="1" applyAlignment="1">
      <alignment horizontal="right"/>
    </xf>
    <xf numFmtId="0" fontId="10" fillId="2" borderId="0" xfId="14" applyFont="1" applyFill="1" applyBorder="1" applyAlignment="1">
      <alignment horizontal="left" vertical="center" wrapText="1"/>
    </xf>
    <xf numFmtId="3" fontId="5" fillId="2" borderId="0" xfId="20" applyNumberFormat="1" applyFont="1" applyFill="1" applyBorder="1" applyAlignment="1"/>
    <xf numFmtId="0" fontId="13" fillId="2" borderId="0" xfId="14" applyFont="1" applyFill="1" applyBorder="1" applyAlignment="1">
      <alignment horizontal="right" vertical="center" wrapText="1"/>
    </xf>
    <xf numFmtId="0" fontId="10" fillId="2" borderId="0" xfId="14" applyFont="1" applyFill="1" applyBorder="1" applyAlignment="1">
      <alignment horizontal="right" vertical="center" wrapText="1"/>
    </xf>
    <xf numFmtId="0" fontId="9" fillId="2" borderId="0" xfId="25" applyFont="1" applyFill="1" applyAlignment="1">
      <alignment horizontal="left"/>
    </xf>
    <xf numFmtId="0" fontId="4" fillId="2" borderId="0" xfId="20" applyFill="1"/>
    <xf numFmtId="0" fontId="0" fillId="2" borderId="0" xfId="0" applyFill="1"/>
    <xf numFmtId="0" fontId="11" fillId="2" borderId="0" xfId="20" applyFont="1" applyFill="1" applyBorder="1" applyAlignment="1">
      <alignment horizontal="right"/>
    </xf>
    <xf numFmtId="0" fontId="7" fillId="2" borderId="0" xfId="25" applyFont="1" applyFill="1" applyBorder="1" applyAlignment="1">
      <alignment horizontal="right" wrapText="1"/>
    </xf>
    <xf numFmtId="3" fontId="5" fillId="2" borderId="0" xfId="29" applyNumberFormat="1" applyFont="1" applyFill="1" applyBorder="1" applyAlignment="1">
      <alignment vertical="center" wrapText="1"/>
    </xf>
    <xf numFmtId="165" fontId="5" fillId="2" borderId="0" xfId="1" applyNumberFormat="1" applyFont="1" applyFill="1" applyBorder="1" applyAlignment="1">
      <alignment horizontal="center"/>
    </xf>
    <xf numFmtId="0" fontId="13" fillId="2" borderId="0" xfId="14" applyFont="1" applyFill="1" applyBorder="1" applyAlignment="1">
      <alignment horizontal="left" vertical="center" wrapText="1"/>
    </xf>
    <xf numFmtId="0" fontId="5" fillId="2" borderId="0" xfId="26" applyFont="1" applyFill="1" applyBorder="1" applyAlignment="1">
      <alignment horizontal="right" wrapText="1"/>
    </xf>
    <xf numFmtId="3" fontId="5" fillId="2" borderId="0" xfId="26" applyNumberFormat="1" applyFont="1" applyFill="1" applyBorder="1" applyAlignment="1">
      <alignment horizontal="right" wrapText="1"/>
    </xf>
    <xf numFmtId="165" fontId="5" fillId="2" borderId="0" xfId="25" applyNumberFormat="1" applyFont="1" applyFill="1" applyBorder="1" applyAlignment="1">
      <alignment horizontal="center"/>
    </xf>
    <xf numFmtId="3" fontId="3" fillId="2" borderId="0" xfId="25" applyNumberFormat="1" applyFont="1" applyFill="1" applyBorder="1" applyAlignment="1">
      <alignment horizontal="center"/>
    </xf>
    <xf numFmtId="0" fontId="5" fillId="2" borderId="0" xfId="25" applyFont="1" applyFill="1" applyBorder="1" applyAlignment="1">
      <alignment horizontal="left" wrapText="1"/>
    </xf>
    <xf numFmtId="165" fontId="5" fillId="2" borderId="0" xfId="2" applyNumberFormat="1" applyFont="1" applyFill="1" applyBorder="1" applyAlignment="1">
      <alignment horizontal="center"/>
    </xf>
    <xf numFmtId="3" fontId="5" fillId="2" borderId="11" xfId="20" applyNumberFormat="1" applyFont="1" applyFill="1" applyBorder="1"/>
    <xf numFmtId="0" fontId="4" fillId="2" borderId="0" xfId="20" applyFill="1" applyAlignment="1">
      <alignment horizontal="left"/>
    </xf>
    <xf numFmtId="0" fontId="4" fillId="2" borderId="0" xfId="20" applyFill="1" applyBorder="1" applyAlignment="1">
      <alignment horizontal="left"/>
    </xf>
    <xf numFmtId="0" fontId="4" fillId="2" borderId="0" xfId="20" applyFill="1" applyBorder="1"/>
    <xf numFmtId="0" fontId="5" fillId="2" borderId="0" xfId="20" applyFont="1" applyFill="1" applyBorder="1" applyAlignment="1">
      <alignment horizontal="left" vertical="center" wrapText="1"/>
    </xf>
    <xf numFmtId="166" fontId="5" fillId="2" borderId="0" xfId="25" applyNumberFormat="1" applyFont="1" applyFill="1" applyBorder="1" applyAlignment="1">
      <alignment horizontal="right" vertical="center"/>
    </xf>
    <xf numFmtId="3" fontId="4" fillId="2" borderId="0" xfId="20" applyNumberFormat="1" applyFill="1"/>
    <xf numFmtId="0" fontId="7" fillId="2" borderId="3" xfId="25" applyFont="1" applyFill="1" applyBorder="1" applyAlignment="1">
      <alignment horizontal="right" wrapText="1"/>
    </xf>
    <xf numFmtId="0" fontId="9" fillId="2" borderId="0" xfId="25" applyFont="1" applyFill="1" applyAlignment="1"/>
    <xf numFmtId="0" fontId="7" fillId="2" borderId="3" xfId="25" applyFont="1" applyFill="1" applyBorder="1" applyAlignment="1">
      <alignment horizontal="left" wrapText="1"/>
    </xf>
    <xf numFmtId="0" fontId="5" fillId="2" borderId="8" xfId="20" applyFont="1" applyFill="1" applyBorder="1" applyAlignment="1">
      <alignment horizontal="left" vertical="center" wrapText="1"/>
    </xf>
    <xf numFmtId="0" fontId="5" fillId="2" borderId="9" xfId="20" applyFont="1" applyFill="1" applyBorder="1" applyAlignment="1">
      <alignment horizontal="left" vertical="center" wrapText="1"/>
    </xf>
    <xf numFmtId="3" fontId="5" fillId="2" borderId="12" xfId="25" applyNumberFormat="1" applyFont="1" applyFill="1" applyBorder="1" applyAlignment="1">
      <alignment vertical="center" wrapText="1"/>
    </xf>
    <xf numFmtId="0" fontId="3" fillId="2" borderId="0" xfId="25" applyFont="1" applyFill="1" applyBorder="1" applyAlignment="1">
      <alignment horizontal="left"/>
    </xf>
    <xf numFmtId="0" fontId="16" fillId="2" borderId="0" xfId="25" applyFont="1" applyFill="1" applyAlignment="1">
      <alignment horizontal="left"/>
    </xf>
    <xf numFmtId="164" fontId="3" fillId="2" borderId="0" xfId="25" applyNumberFormat="1" applyFont="1" applyFill="1" applyBorder="1" applyAlignment="1">
      <alignment horizontal="center"/>
    </xf>
    <xf numFmtId="164" fontId="3" fillId="2" borderId="0" xfId="25" applyNumberFormat="1" applyFont="1" applyFill="1" applyAlignment="1">
      <alignment horizontal="center"/>
    </xf>
    <xf numFmtId="3" fontId="5" fillId="2" borderId="2" xfId="25" applyNumberFormat="1" applyFont="1" applyFill="1" applyBorder="1" applyAlignment="1">
      <alignment horizontal="right" vertical="center" wrapText="1"/>
    </xf>
    <xf numFmtId="3" fontId="5" fillId="2" borderId="2" xfId="25" applyNumberFormat="1" applyFont="1" applyFill="1" applyBorder="1" applyAlignment="1">
      <alignment horizontal="right" vertical="center"/>
    </xf>
    <xf numFmtId="3" fontId="5" fillId="2" borderId="1" xfId="25" applyNumberFormat="1" applyFont="1" applyFill="1" applyBorder="1" applyAlignment="1">
      <alignment horizontal="right" vertical="center"/>
    </xf>
    <xf numFmtId="3" fontId="5" fillId="2" borderId="3" xfId="25" applyNumberFormat="1" applyFont="1" applyFill="1" applyBorder="1" applyAlignment="1">
      <alignment horizontal="right" vertical="center" wrapText="1"/>
    </xf>
    <xf numFmtId="3" fontId="5" fillId="2" borderId="9" xfId="20" applyNumberFormat="1" applyFont="1" applyFill="1" applyBorder="1" applyAlignment="1">
      <alignment horizontal="right"/>
    </xf>
    <xf numFmtId="3" fontId="5" fillId="2" borderId="2" xfId="20" applyNumberFormat="1" applyFont="1" applyFill="1" applyBorder="1" applyAlignment="1">
      <alignment horizontal="right"/>
    </xf>
    <xf numFmtId="3" fontId="5" fillId="2" borderId="6" xfId="20" applyNumberFormat="1" applyFont="1" applyFill="1" applyBorder="1" applyAlignment="1">
      <alignment horizontal="right"/>
    </xf>
    <xf numFmtId="3" fontId="5" fillId="2" borderId="4" xfId="20" applyNumberFormat="1" applyFont="1" applyFill="1" applyBorder="1" applyAlignment="1">
      <alignment horizontal="right"/>
    </xf>
    <xf numFmtId="3" fontId="5" fillId="2" borderId="10" xfId="20" applyNumberFormat="1" applyFont="1" applyFill="1" applyBorder="1" applyAlignment="1">
      <alignment horizontal="right"/>
    </xf>
    <xf numFmtId="3" fontId="5" fillId="2" borderId="1" xfId="20" applyNumberFormat="1" applyFont="1" applyFill="1" applyBorder="1" applyAlignment="1">
      <alignment horizontal="right"/>
    </xf>
    <xf numFmtId="3" fontId="5" fillId="2" borderId="12" xfId="25" applyNumberFormat="1" applyFont="1" applyFill="1" applyBorder="1" applyAlignment="1">
      <alignment horizontal="right" vertical="center" wrapText="1"/>
    </xf>
    <xf numFmtId="0" fontId="6" fillId="2" borderId="0" xfId="0" applyFont="1" applyFill="1" applyAlignment="1"/>
    <xf numFmtId="0" fontId="6" fillId="2" borderId="0" xfId="0" applyFont="1" applyFill="1" applyBorder="1" applyAlignment="1">
      <alignment horizontal="left"/>
    </xf>
    <xf numFmtId="3" fontId="8" fillId="2" borderId="2" xfId="25" applyNumberFormat="1" applyFont="1" applyFill="1" applyBorder="1" applyAlignment="1">
      <alignment horizontal="right"/>
    </xf>
    <xf numFmtId="3" fontId="5" fillId="2" borderId="0" xfId="25" quotePrefix="1" applyNumberFormat="1" applyFont="1" applyFill="1" applyBorder="1" applyAlignment="1">
      <alignment horizontal="right" vertical="center"/>
    </xf>
    <xf numFmtId="3" fontId="8" fillId="2" borderId="1" xfId="25" applyNumberFormat="1" applyFont="1" applyFill="1" applyBorder="1" applyAlignment="1">
      <alignment horizontal="right"/>
    </xf>
    <xf numFmtId="3" fontId="8" fillId="2" borderId="10" xfId="0" applyNumberFormat="1" applyFont="1" applyFill="1" applyBorder="1"/>
    <xf numFmtId="3" fontId="8" fillId="2" borderId="1" xfId="0" applyNumberFormat="1" applyFont="1" applyFill="1" applyBorder="1"/>
    <xf numFmtId="3" fontId="5" fillId="2" borderId="12" xfId="25" applyNumberFormat="1" applyFont="1" applyFill="1" applyBorder="1" applyAlignment="1">
      <alignment horizontal="right" vertical="center"/>
    </xf>
    <xf numFmtId="3" fontId="8" fillId="2" borderId="2" xfId="25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/>
    <xf numFmtId="3" fontId="8" fillId="2" borderId="3" xfId="0" applyNumberFormat="1" applyFont="1" applyFill="1" applyBorder="1"/>
    <xf numFmtId="3" fontId="8" fillId="2" borderId="9" xfId="0" applyNumberFormat="1" applyFont="1" applyFill="1" applyBorder="1"/>
    <xf numFmtId="3" fontId="8" fillId="2" borderId="2" xfId="0" applyNumberFormat="1" applyFont="1" applyFill="1" applyBorder="1"/>
    <xf numFmtId="3" fontId="8" fillId="2" borderId="6" xfId="0" applyNumberFormat="1" applyFont="1" applyFill="1" applyBorder="1"/>
    <xf numFmtId="3" fontId="8" fillId="2" borderId="4" xfId="0" applyNumberFormat="1" applyFont="1" applyFill="1" applyBorder="1"/>
    <xf numFmtId="0" fontId="3" fillId="2" borderId="0" xfId="0" applyFont="1" applyFill="1"/>
    <xf numFmtId="0" fontId="6" fillId="2" borderId="0" xfId="28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0" fillId="2" borderId="0" xfId="0" quotePrefix="1" applyNumberFormat="1" applyFill="1"/>
    <xf numFmtId="0" fontId="6" fillId="2" borderId="0" xfId="27" applyFont="1" applyFill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7" fillId="2" borderId="1" xfId="0" applyFont="1" applyFill="1" applyBorder="1" applyAlignment="1">
      <alignment horizontal="right" wrapText="1"/>
    </xf>
    <xf numFmtId="0" fontId="7" fillId="2" borderId="4" xfId="25" applyFont="1" applyFill="1" applyBorder="1" applyAlignment="1">
      <alignment horizontal="left" wrapText="1"/>
    </xf>
    <xf numFmtId="0" fontId="7" fillId="2" borderId="6" xfId="25" applyFont="1" applyFill="1" applyBorder="1" applyAlignment="1">
      <alignment horizontal="left" wrapText="1"/>
    </xf>
    <xf numFmtId="0" fontId="7" fillId="2" borderId="14" xfId="0" applyFont="1" applyFill="1" applyBorder="1"/>
    <xf numFmtId="0" fontId="7" fillId="2" borderId="10" xfId="0" applyFont="1" applyFill="1" applyBorder="1" applyAlignment="1">
      <alignment horizontal="right" wrapText="1"/>
    </xf>
    <xf numFmtId="0" fontId="7" fillId="2" borderId="13" xfId="0" applyFont="1" applyFill="1" applyBorder="1" applyAlignment="1">
      <alignment horizontal="right" wrapText="1"/>
    </xf>
    <xf numFmtId="0" fontId="7" fillId="2" borderId="5" xfId="0" applyFont="1" applyFill="1" applyBorder="1"/>
    <xf numFmtId="3" fontId="5" fillId="2" borderId="9" xfId="0" applyNumberFormat="1" applyFont="1" applyFill="1" applyBorder="1"/>
    <xf numFmtId="3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11" xfId="0" applyNumberFormat="1" applyFont="1" applyFill="1" applyBorder="1"/>
    <xf numFmtId="164" fontId="5" fillId="2" borderId="15" xfId="0" applyNumberFormat="1" applyFont="1" applyFill="1" applyBorder="1"/>
    <xf numFmtId="1" fontId="5" fillId="2" borderId="12" xfId="0" applyNumberFormat="1" applyFont="1" applyFill="1" applyBorder="1"/>
    <xf numFmtId="164" fontId="3" fillId="2" borderId="0" xfId="0" applyNumberFormat="1" applyFont="1" applyFill="1"/>
    <xf numFmtId="3" fontId="5" fillId="2" borderId="0" xfId="0" applyNumberFormat="1" applyFont="1" applyFill="1" applyBorder="1"/>
    <xf numFmtId="164" fontId="5" fillId="2" borderId="9" xfId="0" applyNumberFormat="1" applyFont="1" applyFill="1" applyBorder="1"/>
    <xf numFmtId="164" fontId="5" fillId="2" borderId="0" xfId="0" applyNumberFormat="1" applyFont="1" applyFill="1" applyBorder="1"/>
    <xf numFmtId="164" fontId="5" fillId="2" borderId="12" xfId="0" applyNumberFormat="1" applyFont="1" applyFill="1" applyBorder="1"/>
    <xf numFmtId="1" fontId="3" fillId="2" borderId="0" xfId="0" applyNumberFormat="1" applyFont="1" applyFill="1"/>
    <xf numFmtId="3" fontId="5" fillId="2" borderId="10" xfId="0" applyNumberFormat="1" applyFont="1" applyFill="1" applyBorder="1"/>
    <xf numFmtId="3" fontId="5" fillId="2" borderId="14" xfId="0" applyNumberFormat="1" applyFont="1" applyFill="1" applyBorder="1"/>
    <xf numFmtId="3" fontId="5" fillId="2" borderId="13" xfId="0" applyNumberFormat="1" applyFont="1" applyFill="1" applyBorder="1"/>
    <xf numFmtId="164" fontId="5" fillId="2" borderId="10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" fontId="5" fillId="2" borderId="5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4" fontId="5" fillId="2" borderId="7" xfId="0" applyNumberFormat="1" applyFont="1" applyFill="1" applyBorder="1"/>
    <xf numFmtId="0" fontId="7" fillId="2" borderId="0" xfId="25" applyFont="1" applyFill="1" applyBorder="1" applyAlignment="1">
      <alignment horizontal="left" wrapText="1"/>
    </xf>
    <xf numFmtId="0" fontId="7" fillId="2" borderId="1" xfId="0" applyFont="1" applyFill="1" applyBorder="1"/>
    <xf numFmtId="0" fontId="7" fillId="2" borderId="10" xfId="0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0" fontId="7" fillId="2" borderId="13" xfId="0" applyFont="1" applyFill="1" applyBorder="1"/>
    <xf numFmtId="3" fontId="5" fillId="2" borderId="3" xfId="0" applyNumberFormat="1" applyFont="1" applyFill="1" applyBorder="1"/>
    <xf numFmtId="0" fontId="5" fillId="2" borderId="10" xfId="20" applyFont="1" applyFill="1" applyBorder="1" applyAlignment="1">
      <alignment horizontal="left" vertical="center" wrapText="1"/>
    </xf>
    <xf numFmtId="3" fontId="5" fillId="2" borderId="13" xfId="20" applyNumberFormat="1" applyFont="1" applyFill="1" applyBorder="1" applyAlignment="1"/>
    <xf numFmtId="3" fontId="5" fillId="2" borderId="14" xfId="20" applyNumberFormat="1" applyFont="1" applyFill="1" applyBorder="1" applyAlignment="1"/>
    <xf numFmtId="165" fontId="5" fillId="2" borderId="1" xfId="1" applyNumberFormat="1" applyFont="1" applyFill="1" applyBorder="1" applyAlignment="1">
      <alignment horizontal="right" vertical="center"/>
    </xf>
    <xf numFmtId="3" fontId="5" fillId="2" borderId="15" xfId="25" applyNumberFormat="1" applyFont="1" applyFill="1" applyBorder="1" applyAlignment="1">
      <alignment horizontal="right" vertical="center" wrapText="1"/>
    </xf>
    <xf numFmtId="1" fontId="5" fillId="2" borderId="1" xfId="0" applyNumberFormat="1" applyFont="1" applyFill="1" applyBorder="1"/>
    <xf numFmtId="0" fontId="2" fillId="2" borderId="0" xfId="0" applyFont="1" applyFill="1"/>
    <xf numFmtId="165" fontId="3" fillId="2" borderId="0" xfId="1" applyNumberFormat="1" applyFont="1" applyFill="1" applyAlignment="1">
      <alignment horizontal="center"/>
    </xf>
    <xf numFmtId="3" fontId="5" fillId="0" borderId="9" xfId="20" applyNumberFormat="1" applyFont="1" applyFill="1" applyBorder="1" applyAlignment="1"/>
    <xf numFmtId="3" fontId="5" fillId="0" borderId="2" xfId="20" applyNumberFormat="1" applyFont="1" applyFill="1" applyBorder="1" applyAlignment="1"/>
    <xf numFmtId="0" fontId="5" fillId="2" borderId="12" xfId="25" applyFont="1" applyFill="1" applyBorder="1" applyAlignment="1">
      <alignment horizontal="left"/>
    </xf>
    <xf numFmtId="0" fontId="3" fillId="2" borderId="12" xfId="25" applyFont="1" applyFill="1" applyBorder="1" applyAlignment="1">
      <alignment horizontal="left"/>
    </xf>
    <xf numFmtId="0" fontId="5" fillId="2" borderId="1" xfId="20" applyFont="1" applyFill="1" applyBorder="1" applyAlignment="1">
      <alignment horizontal="left" vertical="center" wrapText="1"/>
    </xf>
    <xf numFmtId="3" fontId="5" fillId="2" borderId="9" xfId="25" applyNumberFormat="1" applyFont="1" applyFill="1" applyBorder="1" applyAlignment="1">
      <alignment vertical="center"/>
    </xf>
    <xf numFmtId="3" fontId="5" fillId="2" borderId="0" xfId="25" applyNumberFormat="1" applyFont="1" applyFill="1" applyBorder="1" applyAlignment="1">
      <alignment vertical="center" wrapText="1"/>
    </xf>
    <xf numFmtId="0" fontId="18" fillId="2" borderId="5" xfId="0" applyFont="1" applyFill="1" applyBorder="1"/>
    <xf numFmtId="0" fontId="18" fillId="2" borderId="4" xfId="0" applyFont="1" applyFill="1" applyBorder="1"/>
    <xf numFmtId="0" fontId="18" fillId="2" borderId="6" xfId="0" applyFont="1" applyFill="1" applyBorder="1"/>
    <xf numFmtId="0" fontId="19" fillId="2" borderId="15" xfId="0" applyFont="1" applyFill="1" applyBorder="1"/>
    <xf numFmtId="0" fontId="19" fillId="2" borderId="3" xfId="0" applyFont="1" applyFill="1" applyBorder="1"/>
    <xf numFmtId="165" fontId="19" fillId="2" borderId="8" xfId="1" applyNumberFormat="1" applyFont="1" applyFill="1" applyBorder="1"/>
    <xf numFmtId="0" fontId="19" fillId="2" borderId="12" xfId="0" applyFont="1" applyFill="1" applyBorder="1"/>
    <xf numFmtId="0" fontId="19" fillId="2" borderId="2" xfId="0" applyFont="1" applyFill="1" applyBorder="1"/>
    <xf numFmtId="165" fontId="19" fillId="2" borderId="9" xfId="1" applyNumberFormat="1" applyFont="1" applyFill="1" applyBorder="1"/>
    <xf numFmtId="165" fontId="18" fillId="2" borderId="6" xfId="1" applyNumberFormat="1" applyFont="1" applyFill="1" applyBorder="1"/>
    <xf numFmtId="0" fontId="18" fillId="2" borderId="12" xfId="0" applyFont="1" applyFill="1" applyBorder="1"/>
    <xf numFmtId="0" fontId="18" fillId="2" borderId="2" xfId="0" applyFont="1" applyFill="1" applyBorder="1"/>
    <xf numFmtId="165" fontId="18" fillId="2" borderId="9" xfId="1" applyNumberFormat="1" applyFont="1" applyFill="1" applyBorder="1"/>
    <xf numFmtId="0" fontId="18" fillId="2" borderId="15" xfId="0" applyFont="1" applyFill="1" applyBorder="1"/>
    <xf numFmtId="0" fontId="18" fillId="2" borderId="3" xfId="0" applyFont="1" applyFill="1" applyBorder="1"/>
    <xf numFmtId="165" fontId="18" fillId="2" borderId="8" xfId="1" applyNumberFormat="1" applyFont="1" applyFill="1" applyBorder="1"/>
    <xf numFmtId="0" fontId="20" fillId="2" borderId="7" xfId="0" applyFont="1" applyFill="1" applyBorder="1"/>
    <xf numFmtId="0" fontId="20" fillId="2" borderId="4" xfId="0" applyFont="1" applyFill="1" applyBorder="1"/>
    <xf numFmtId="0" fontId="21" fillId="2" borderId="0" xfId="0" applyFont="1" applyFill="1" applyBorder="1"/>
    <xf numFmtId="0" fontId="21" fillId="2" borderId="2" xfId="0" applyFont="1" applyFill="1" applyBorder="1"/>
    <xf numFmtId="165" fontId="21" fillId="2" borderId="8" xfId="1" applyNumberFormat="1" applyFont="1" applyFill="1" applyBorder="1"/>
    <xf numFmtId="165" fontId="21" fillId="2" borderId="9" xfId="1" applyNumberFormat="1" applyFont="1" applyFill="1" applyBorder="1"/>
    <xf numFmtId="0" fontId="21" fillId="2" borderId="7" xfId="0" applyFont="1" applyFill="1" applyBorder="1"/>
    <xf numFmtId="165" fontId="21" fillId="2" borderId="6" xfId="1" applyNumberFormat="1" applyFont="1" applyFill="1" applyBorder="1"/>
    <xf numFmtId="0" fontId="21" fillId="2" borderId="3" xfId="0" applyFont="1" applyFill="1" applyBorder="1"/>
    <xf numFmtId="0" fontId="21" fillId="2" borderId="4" xfId="0" applyFont="1" applyFill="1" applyBorder="1"/>
    <xf numFmtId="0" fontId="21" fillId="2" borderId="2" xfId="0" quotePrefix="1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left"/>
    </xf>
    <xf numFmtId="0" fontId="23" fillId="2" borderId="0" xfId="0" applyFont="1" applyFill="1" applyBorder="1"/>
    <xf numFmtId="0" fontId="23" fillId="2" borderId="0" xfId="0" applyFont="1" applyFill="1"/>
    <xf numFmtId="1" fontId="23" fillId="2" borderId="0" xfId="25" applyNumberFormat="1" applyFont="1" applyFill="1" applyBorder="1" applyAlignment="1">
      <alignment horizontal="center"/>
    </xf>
    <xf numFmtId="168" fontId="17" fillId="3" borderId="16" xfId="0" applyNumberFormat="1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 wrapText="1"/>
    </xf>
    <xf numFmtId="167" fontId="22" fillId="5" borderId="17" xfId="0" applyNumberFormat="1" applyFont="1" applyFill="1" applyBorder="1" applyAlignment="1">
      <alignment horizontal="right"/>
    </xf>
    <xf numFmtId="169" fontId="17" fillId="3" borderId="16" xfId="0" applyNumberFormat="1" applyFont="1" applyFill="1" applyBorder="1" applyAlignment="1">
      <alignment horizontal="left" vertical="top"/>
    </xf>
    <xf numFmtId="0" fontId="19" fillId="37" borderId="0" xfId="0" applyFont="1" applyFill="1"/>
    <xf numFmtId="165" fontId="19" fillId="37" borderId="0" xfId="0" applyNumberFormat="1" applyFont="1" applyFill="1"/>
    <xf numFmtId="165" fontId="3" fillId="2" borderId="0" xfId="1" applyNumberFormat="1" applyFont="1" applyFill="1"/>
    <xf numFmtId="164" fontId="7" fillId="2" borderId="14" xfId="0" applyNumberFormat="1" applyFont="1" applyFill="1" applyBorder="1" applyAlignment="1">
      <alignment horizontal="right" wrapText="1"/>
    </xf>
    <xf numFmtId="164" fontId="5" fillId="2" borderId="6" xfId="0" applyNumberFormat="1" applyFont="1" applyFill="1" applyBorder="1"/>
    <xf numFmtId="164" fontId="5" fillId="2" borderId="5" xfId="0" applyNumberFormat="1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17" fillId="3" borderId="16" xfId="0" applyFont="1" applyFill="1" applyBorder="1" applyAlignment="1">
      <alignment horizontal="center" vertical="center"/>
    </xf>
    <xf numFmtId="167" fontId="22" fillId="5" borderId="17" xfId="0" applyNumberFormat="1" applyFont="1" applyFill="1" applyBorder="1" applyAlignment="1">
      <alignment horizontal="right"/>
    </xf>
    <xf numFmtId="0" fontId="22" fillId="5" borderId="17" xfId="0" applyFont="1" applyFill="1" applyBorder="1" applyAlignment="1">
      <alignment horizontal="right"/>
    </xf>
    <xf numFmtId="169" fontId="17" fillId="3" borderId="16" xfId="0" applyNumberFormat="1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168" fontId="17" fillId="3" borderId="16" xfId="0" applyNumberFormat="1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 wrapText="1"/>
    </xf>
  </cellXfs>
  <cellStyles count="76">
    <cellStyle name="1000-sep (2 dec) 10" xfId="2"/>
    <cellStyle name="1000-sep (2 dec) 12" xfId="3"/>
    <cellStyle name="1000-sep (2 dec) 14" xfId="4"/>
    <cellStyle name="1000-sep (2 dec) 16" xfId="5"/>
    <cellStyle name="1000-sep (2 dec) 2" xfId="6"/>
    <cellStyle name="1000-sep (2 dec) 3" xfId="7"/>
    <cellStyle name="1000-sep (2 dec) 4" xfId="8"/>
    <cellStyle name="1000-sep (2 dec) 5" xfId="9"/>
    <cellStyle name="1000-sep (2 dec) 6" xfId="10"/>
    <cellStyle name="1000-sep (2 dec) 7" xfId="11"/>
    <cellStyle name="1000-sep (2 dec) 8" xfId="12"/>
    <cellStyle name="20 % - Markeringsfarve1" xfId="49" builtinId="30" customBuiltin="1"/>
    <cellStyle name="20 % - Markeringsfarve2" xfId="53" builtinId="34" customBuiltin="1"/>
    <cellStyle name="20 % - Markeringsfarve3" xfId="57" builtinId="38" customBuiltin="1"/>
    <cellStyle name="20 % - Markeringsfarve4" xfId="61" builtinId="42" customBuiltin="1"/>
    <cellStyle name="20 % - Markeringsfarve5" xfId="65" builtinId="46" customBuiltin="1"/>
    <cellStyle name="20 % - Markeringsfarve6" xfId="69" builtinId="50" customBuiltin="1"/>
    <cellStyle name="40 % - Markeringsfarve1" xfId="50" builtinId="31" customBuiltin="1"/>
    <cellStyle name="40 % - Markeringsfarve2" xfId="54" builtinId="35" customBuiltin="1"/>
    <cellStyle name="40 % - Markeringsfarve3" xfId="58" builtinId="39" customBuiltin="1"/>
    <cellStyle name="40 % - Markeringsfarve4" xfId="62" builtinId="43" customBuiltin="1"/>
    <cellStyle name="40 % - Markeringsfarve5" xfId="66" builtinId="47" customBuiltin="1"/>
    <cellStyle name="40 % - Markeringsfarve6" xfId="70" builtinId="51" customBuiltin="1"/>
    <cellStyle name="60 % - Markeringsfarve1" xfId="51" builtinId="32" customBuiltin="1"/>
    <cellStyle name="60 % - Markeringsfarve2" xfId="55" builtinId="36" customBuiltin="1"/>
    <cellStyle name="60 % - Markeringsfarve3" xfId="59" builtinId="40" customBuiltin="1"/>
    <cellStyle name="60 % - Markeringsfarve4" xfId="63" builtinId="44" customBuiltin="1"/>
    <cellStyle name="60 % - Markeringsfarve5" xfId="67" builtinId="48" customBuiltin="1"/>
    <cellStyle name="60 % - Markeringsfarve6" xfId="71" builtinId="52" customBuiltin="1"/>
    <cellStyle name="Advarselstekst" xfId="45" builtinId="11" customBuiltin="1"/>
    <cellStyle name="Bemærk! 2" xfId="73"/>
    <cellStyle name="Beregning" xfId="42" builtinId="22" customBuiltin="1"/>
    <cellStyle name="Besøgt link" xfId="75" builtinId="9" customBuiltin="1"/>
    <cellStyle name="Forklarende tekst" xfId="46" builtinId="53" customBuiltin="1"/>
    <cellStyle name="God" xfId="37" builtinId="26" customBuiltin="1"/>
    <cellStyle name="Input" xfId="40" builtinId="20" customBuiltin="1"/>
    <cellStyle name="Komma" xfId="1" builtinId="3"/>
    <cellStyle name="Komma 2" xfId="13"/>
    <cellStyle name="Komma 3" xfId="31"/>
    <cellStyle name="Kontroller celle" xfId="44" builtinId="23" customBuiltin="1"/>
    <cellStyle name="Link" xfId="74" builtinId="8" customBuiltin="1"/>
    <cellStyle name="Markeringsfarve1" xfId="48" builtinId="29" customBuiltin="1"/>
    <cellStyle name="Markeringsfarve2" xfId="52" builtinId="33" customBuiltin="1"/>
    <cellStyle name="Markeringsfarve3" xfId="56" builtinId="37" customBuiltin="1"/>
    <cellStyle name="Markeringsfarve4" xfId="60" builtinId="41" customBuiltin="1"/>
    <cellStyle name="Markeringsfarve5" xfId="64" builtinId="45" customBuiltin="1"/>
    <cellStyle name="Markeringsfarve6" xfId="68" builtinId="49" customBuiltin="1"/>
    <cellStyle name="Neutral" xfId="39" builtinId="28" customBuiltin="1"/>
    <cellStyle name="Normal" xfId="0" builtinId="0"/>
    <cellStyle name="Normal 10" xfId="14"/>
    <cellStyle name="Normal 12" xfId="15"/>
    <cellStyle name="Normal 2" xfId="16"/>
    <cellStyle name="Normal 2 3" xfId="17"/>
    <cellStyle name="Normal 22" xfId="18"/>
    <cellStyle name="Normal 26" xfId="19"/>
    <cellStyle name="Normal 3" xfId="20"/>
    <cellStyle name="Normal 4" xfId="21"/>
    <cellStyle name="Normal 5" xfId="30"/>
    <cellStyle name="Normal 6" xfId="72"/>
    <cellStyle name="Normal 7" xfId="22"/>
    <cellStyle name="Normal 8" xfId="23"/>
    <cellStyle name="Normal 9" xfId="24"/>
    <cellStyle name="Normal_2008-29-05_DTD" xfId="25"/>
    <cellStyle name="Normal_2009 2009-priser med korr." xfId="26"/>
    <cellStyle name="Normal_pv05_23-05-07" xfId="27"/>
    <cellStyle name="Normal_pv06_23-05-07" xfId="28"/>
    <cellStyle name="Output" xfId="41" builtinId="21" customBuiltin="1"/>
    <cellStyle name="Overskrift 1" xfId="33" builtinId="16" customBuiltin="1"/>
    <cellStyle name="Overskrift 2" xfId="34" builtinId="17" customBuiltin="1"/>
    <cellStyle name="Overskrift 3" xfId="35" builtinId="18" customBuiltin="1"/>
    <cellStyle name="Overskrift 4" xfId="36" builtinId="19" customBuiltin="1"/>
    <cellStyle name="Procent" xfId="29" builtinId="5"/>
    <cellStyle name="Sammenkædet celle" xfId="43" builtinId="24" customBuiltin="1"/>
    <cellStyle name="Titel" xfId="32" builtinId="15" customBuiltin="1"/>
    <cellStyle name="Total" xfId="47" builtinId="25" customBuiltin="1"/>
    <cellStyle name="Ugyldig" xfId="3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IU68"/>
  <sheetViews>
    <sheetView workbookViewId="0">
      <selection activeCell="H6" sqref="H6"/>
    </sheetView>
  </sheetViews>
  <sheetFormatPr defaultColWidth="9.140625" defaultRowHeight="12.75" x14ac:dyDescent="0.2"/>
  <cols>
    <col min="1" max="1" width="8.5703125" style="65" customWidth="1"/>
    <col min="2" max="2" width="39.28515625" style="51" customWidth="1"/>
    <col min="3" max="9" width="10" style="51" customWidth="1"/>
    <col min="10" max="10" width="19.28515625" style="51" customWidth="1"/>
    <col min="11" max="11" width="9.85546875" style="51" bestFit="1" customWidth="1"/>
    <col min="12" max="12" width="12.85546875" style="51" bestFit="1" customWidth="1"/>
    <col min="13" max="13" width="13.28515625" style="51" customWidth="1"/>
    <col min="14" max="14" width="9.140625" style="51"/>
    <col min="15" max="15" width="10.85546875" style="51" customWidth="1"/>
    <col min="16" max="248" width="9.140625" style="51"/>
    <col min="249" max="249" width="8.85546875" style="51" customWidth="1"/>
    <col min="250" max="250" width="38.85546875" style="51" bestFit="1" customWidth="1"/>
    <col min="251" max="254" width="10" style="51" customWidth="1"/>
    <col min="255" max="16384" width="9.140625" style="52"/>
  </cols>
  <sheetData>
    <row r="1" spans="1:255" ht="15.75" x14ac:dyDescent="0.25">
      <c r="A1" s="50" t="str">
        <f>+'Skema1-7_2014'!A1</f>
        <v>Endelig version 12. december 2016</v>
      </c>
      <c r="B1" s="24"/>
      <c r="C1" s="26"/>
      <c r="D1" s="26"/>
      <c r="E1" s="26"/>
      <c r="F1" s="26"/>
      <c r="G1" s="26"/>
      <c r="H1" s="26"/>
      <c r="I1" s="26"/>
      <c r="J1" s="26"/>
      <c r="K1" s="24"/>
    </row>
    <row r="2" spans="1:255" x14ac:dyDescent="0.2">
      <c r="A2" s="33" t="s">
        <v>108</v>
      </c>
      <c r="B2" s="24"/>
      <c r="C2" s="26"/>
      <c r="D2" s="26"/>
      <c r="E2" s="27"/>
      <c r="F2" s="27"/>
      <c r="G2" s="27"/>
      <c r="H2" s="28"/>
      <c r="I2" s="53"/>
      <c r="J2" s="28"/>
      <c r="K2" s="24"/>
    </row>
    <row r="3" spans="1:255" x14ac:dyDescent="0.2">
      <c r="A3" s="33" t="s">
        <v>51</v>
      </c>
      <c r="B3" s="24"/>
      <c r="C3" s="26"/>
      <c r="D3" s="26"/>
      <c r="E3" s="27"/>
      <c r="F3" s="27"/>
      <c r="G3" s="27"/>
      <c r="H3" s="28"/>
      <c r="I3" s="27"/>
      <c r="J3" s="28"/>
      <c r="L3" s="45"/>
      <c r="M3" s="45"/>
      <c r="N3" s="45"/>
      <c r="O3" s="28"/>
      <c r="P3" s="28"/>
      <c r="Q3" s="28"/>
      <c r="R3" s="39"/>
      <c r="S3" s="39"/>
      <c r="IU3" s="51"/>
    </row>
    <row r="4" spans="1:255" ht="56.25" x14ac:dyDescent="0.2">
      <c r="A4" s="11" t="s">
        <v>8</v>
      </c>
      <c r="B4" s="11" t="s">
        <v>0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71" t="s">
        <v>17</v>
      </c>
      <c r="L4" s="45"/>
      <c r="M4" s="45"/>
      <c r="N4" s="45"/>
      <c r="O4" s="40"/>
      <c r="P4" s="40"/>
      <c r="Q4" s="54"/>
      <c r="R4" s="40"/>
      <c r="S4" s="40"/>
      <c r="IU4" s="51"/>
    </row>
    <row r="5" spans="1:255" ht="12.75" customHeight="1" x14ac:dyDescent="0.2">
      <c r="A5" s="4">
        <v>1301</v>
      </c>
      <c r="B5" s="4" t="s">
        <v>1</v>
      </c>
      <c r="C5" s="5">
        <v>6209359.4249899983</v>
      </c>
      <c r="D5" s="5">
        <v>70598.974459773701</v>
      </c>
      <c r="E5" s="5">
        <v>665537.36932352977</v>
      </c>
      <c r="F5" s="5">
        <v>0</v>
      </c>
      <c r="G5" s="5">
        <v>49704.616130000002</v>
      </c>
      <c r="H5" s="5">
        <v>-1931158.6961528058</v>
      </c>
      <c r="I5" s="5">
        <v>31200.4410913955</v>
      </c>
      <c r="J5" s="6">
        <f>+SUM(C5:E5)-SUM(F5:I5)</f>
        <v>8795749.4077047128</v>
      </c>
      <c r="K5" s="3"/>
      <c r="L5" s="45"/>
      <c r="M5" s="45"/>
      <c r="N5" s="45"/>
      <c r="O5" s="41"/>
      <c r="P5" s="41"/>
      <c r="Q5" s="41"/>
      <c r="R5" s="41"/>
      <c r="S5" s="55"/>
      <c r="IU5" s="51"/>
    </row>
    <row r="6" spans="1:255" x14ac:dyDescent="0.2">
      <c r="A6" s="7">
        <v>1309</v>
      </c>
      <c r="B6" s="7" t="s">
        <v>111</v>
      </c>
      <c r="C6" s="5">
        <v>2306780.9477599999</v>
      </c>
      <c r="D6" s="5">
        <v>16720.450194500627</v>
      </c>
      <c r="E6" s="5">
        <v>195958.58073430372</v>
      </c>
      <c r="F6" s="5">
        <v>0</v>
      </c>
      <c r="G6" s="5">
        <v>1174.5214699999999</v>
      </c>
      <c r="H6" s="5">
        <f>-81283.0929582848+1700</f>
        <v>-79583.092958284804</v>
      </c>
      <c r="I6" s="5">
        <v>-12132.47839508805</v>
      </c>
      <c r="J6" s="8">
        <f t="shared" ref="J6:J28" si="0">+SUM(C6:E6)-SUM(F6:I6)</f>
        <v>2610001.0285721775</v>
      </c>
      <c r="K6" s="3"/>
      <c r="L6" s="45"/>
      <c r="M6" s="45"/>
      <c r="N6" s="45"/>
      <c r="O6" s="42"/>
      <c r="P6" s="42"/>
      <c r="Q6" s="41"/>
      <c r="R6" s="41"/>
      <c r="S6" s="55"/>
      <c r="IU6" s="51"/>
    </row>
    <row r="7" spans="1:255" x14ac:dyDescent="0.2">
      <c r="A7" s="7">
        <v>1330</v>
      </c>
      <c r="B7" s="7" t="s">
        <v>112</v>
      </c>
      <c r="C7" s="5">
        <v>2235691.8320000004</v>
      </c>
      <c r="D7" s="5">
        <v>16377.242752037942</v>
      </c>
      <c r="E7" s="5">
        <v>193133.77903558675</v>
      </c>
      <c r="F7" s="5">
        <v>0</v>
      </c>
      <c r="G7" s="5">
        <v>1947.1289999999999</v>
      </c>
      <c r="H7" s="5">
        <v>-248527.57895793847</v>
      </c>
      <c r="I7" s="5">
        <v>2615.0095110340844</v>
      </c>
      <c r="J7" s="8">
        <f>+SUM(C7:E7)-SUM(F7:I7)</f>
        <v>2689168.2942345296</v>
      </c>
      <c r="K7" s="3"/>
      <c r="L7" s="45"/>
      <c r="M7" s="45"/>
      <c r="N7" s="45"/>
      <c r="O7" s="42"/>
      <c r="P7" s="42"/>
      <c r="Q7" s="41"/>
      <c r="R7" s="56"/>
      <c r="S7" s="55"/>
      <c r="IU7" s="51"/>
    </row>
    <row r="8" spans="1:255" x14ac:dyDescent="0.2">
      <c r="A8" s="7">
        <v>1516</v>
      </c>
      <c r="B8" s="7" t="s">
        <v>129</v>
      </c>
      <c r="C8" s="5">
        <v>4311672.3282200005</v>
      </c>
      <c r="D8" s="5">
        <v>35643.968460725533</v>
      </c>
      <c r="E8" s="5">
        <v>372170.39952715533</v>
      </c>
      <c r="F8" s="5">
        <v>0</v>
      </c>
      <c r="G8" s="5">
        <v>11969.287670000002</v>
      </c>
      <c r="H8" s="5">
        <v>-188815.93823856572</v>
      </c>
      <c r="I8" s="5">
        <v>21962.169572925268</v>
      </c>
      <c r="J8" s="8">
        <f>+SUM(C8:E8)-SUM(F8:I8)</f>
        <v>4874371.1772035211</v>
      </c>
      <c r="K8" s="3"/>
      <c r="L8" s="45"/>
      <c r="M8" s="45"/>
      <c r="N8" s="45"/>
      <c r="O8" s="42"/>
      <c r="P8" s="42"/>
      <c r="Q8" s="41"/>
      <c r="R8" s="56"/>
      <c r="S8" s="55"/>
      <c r="IU8" s="51"/>
    </row>
    <row r="9" spans="1:255" x14ac:dyDescent="0.2">
      <c r="A9" s="7">
        <v>2000</v>
      </c>
      <c r="B9" s="7" t="s">
        <v>2</v>
      </c>
      <c r="C9" s="5">
        <v>2261542.07437</v>
      </c>
      <c r="D9" s="5">
        <v>15379.022146522555</v>
      </c>
      <c r="E9" s="5">
        <v>185379.93868776539</v>
      </c>
      <c r="F9" s="5">
        <v>0</v>
      </c>
      <c r="G9" s="5">
        <v>1918.9296800000002</v>
      </c>
      <c r="H9" s="5">
        <v>89494.049146131001</v>
      </c>
      <c r="I9" s="5">
        <v>-28082.824981121084</v>
      </c>
      <c r="J9" s="8">
        <f t="shared" si="0"/>
        <v>2398970.8813592782</v>
      </c>
      <c r="K9" s="3"/>
      <c r="L9" s="45"/>
      <c r="M9" s="45"/>
      <c r="N9" s="45"/>
      <c r="O9" s="42"/>
      <c r="P9" s="42"/>
      <c r="Q9" s="41"/>
      <c r="R9" s="56"/>
      <c r="S9" s="55"/>
      <c r="IU9" s="51"/>
    </row>
    <row r="10" spans="1:255" x14ac:dyDescent="0.2">
      <c r="A10" s="7">
        <v>4001</v>
      </c>
      <c r="B10" s="7" t="s">
        <v>3</v>
      </c>
      <c r="C10" s="5">
        <v>394471.02907000005</v>
      </c>
      <c r="D10" s="5">
        <v>2711.9309644230443</v>
      </c>
      <c r="E10" s="5">
        <v>32075.929692877213</v>
      </c>
      <c r="F10" s="5">
        <v>0</v>
      </c>
      <c r="G10" s="5">
        <v>218</v>
      </c>
      <c r="H10" s="5">
        <v>32130.725429999999</v>
      </c>
      <c r="I10" s="5">
        <v>4252.9429694972432</v>
      </c>
      <c r="J10" s="8">
        <f t="shared" si="0"/>
        <v>392657.2213278031</v>
      </c>
      <c r="K10" s="3"/>
      <c r="L10" s="45"/>
      <c r="M10" s="45"/>
      <c r="N10" s="45"/>
      <c r="O10" s="42"/>
      <c r="P10" s="42"/>
      <c r="Q10" s="41"/>
      <c r="R10" s="41"/>
      <c r="S10" s="55"/>
      <c r="IU10" s="51"/>
    </row>
    <row r="11" spans="1:255" x14ac:dyDescent="0.2">
      <c r="A11" s="7">
        <v>3810</v>
      </c>
      <c r="B11" s="7" t="s">
        <v>100</v>
      </c>
      <c r="C11" s="5">
        <v>2799671</v>
      </c>
      <c r="D11" s="5">
        <v>257769.68099999992</v>
      </c>
      <c r="E11" s="5">
        <v>127632.181</v>
      </c>
      <c r="F11" s="5">
        <v>0</v>
      </c>
      <c r="G11" s="5">
        <v>9387</v>
      </c>
      <c r="H11" s="5">
        <v>77463.600000000006</v>
      </c>
      <c r="I11" s="5">
        <v>25638</v>
      </c>
      <c r="J11" s="8">
        <f t="shared" si="0"/>
        <v>3072584.2619999996</v>
      </c>
      <c r="K11" s="3"/>
      <c r="L11" s="45"/>
      <c r="M11" s="45"/>
      <c r="N11" s="45"/>
      <c r="O11" s="42"/>
      <c r="P11" s="42"/>
      <c r="Q11" s="41"/>
      <c r="R11" s="41"/>
      <c r="S11" s="55"/>
      <c r="IU11" s="51"/>
    </row>
    <row r="12" spans="1:255" x14ac:dyDescent="0.2">
      <c r="A12" s="7">
        <v>3820</v>
      </c>
      <c r="B12" s="7" t="s">
        <v>96</v>
      </c>
      <c r="C12" s="5">
        <v>1004666.147</v>
      </c>
      <c r="D12" s="5">
        <v>111920.11999999997</v>
      </c>
      <c r="E12" s="5">
        <v>49625.73</v>
      </c>
      <c r="F12" s="5">
        <v>4095</v>
      </c>
      <c r="G12" s="5">
        <v>5173</v>
      </c>
      <c r="H12" s="5">
        <v>30327.965604783611</v>
      </c>
      <c r="I12" s="5">
        <v>-23021.5107951918</v>
      </c>
      <c r="J12" s="8">
        <f t="shared" si="0"/>
        <v>1149637.5421904081</v>
      </c>
      <c r="K12" s="3"/>
      <c r="L12" s="45"/>
      <c r="M12" s="45"/>
      <c r="N12" s="45"/>
      <c r="O12" s="42"/>
      <c r="P12" s="42"/>
      <c r="Q12" s="41"/>
      <c r="R12" s="41"/>
      <c r="S12" s="55"/>
      <c r="IU12" s="51"/>
    </row>
    <row r="13" spans="1:255" x14ac:dyDescent="0.2">
      <c r="A13" s="7">
        <v>3830</v>
      </c>
      <c r="B13" s="7" t="s">
        <v>101</v>
      </c>
      <c r="C13" s="5">
        <v>2392626</v>
      </c>
      <c r="D13" s="5">
        <v>266010.35400000005</v>
      </c>
      <c r="E13" s="5">
        <v>116546.656</v>
      </c>
      <c r="F13" s="5">
        <v>3266</v>
      </c>
      <c r="G13" s="5">
        <v>11262</v>
      </c>
      <c r="H13" s="5">
        <v>114207</v>
      </c>
      <c r="I13" s="5">
        <v>53277</v>
      </c>
      <c r="J13" s="8">
        <f t="shared" si="0"/>
        <v>2593171.0100000002</v>
      </c>
      <c r="K13" s="3"/>
      <c r="L13" s="45"/>
      <c r="M13" s="45"/>
      <c r="N13" s="45"/>
      <c r="O13" s="42"/>
      <c r="P13" s="42"/>
      <c r="Q13" s="41"/>
      <c r="R13" s="41"/>
      <c r="S13" s="39"/>
      <c r="U13" s="51" t="s">
        <v>50</v>
      </c>
      <c r="IU13" s="51"/>
    </row>
    <row r="14" spans="1:255" x14ac:dyDescent="0.2">
      <c r="A14" s="7">
        <v>3840</v>
      </c>
      <c r="B14" s="7" t="s">
        <v>102</v>
      </c>
      <c r="C14" s="5">
        <v>722831.06095000007</v>
      </c>
      <c r="D14" s="5">
        <v>82982.208000000013</v>
      </c>
      <c r="E14" s="5">
        <v>36111.764999999999</v>
      </c>
      <c r="F14" s="5">
        <v>0</v>
      </c>
      <c r="G14" s="5">
        <v>1693.3643075000002</v>
      </c>
      <c r="H14" s="5">
        <v>18811.142350000006</v>
      </c>
      <c r="I14" s="5">
        <v>-55538.029439999998</v>
      </c>
      <c r="J14" s="8">
        <f t="shared" si="0"/>
        <v>876958.55673250009</v>
      </c>
      <c r="K14" s="3"/>
      <c r="L14" s="45"/>
      <c r="M14" s="45"/>
      <c r="N14" s="45"/>
      <c r="O14" s="42"/>
      <c r="P14" s="42"/>
      <c r="Q14" s="41"/>
      <c r="R14" s="41"/>
      <c r="S14" s="39"/>
      <c r="IU14" s="51"/>
    </row>
    <row r="15" spans="1:255" x14ac:dyDescent="0.2">
      <c r="A15" s="7">
        <v>4202</v>
      </c>
      <c r="B15" s="7" t="s">
        <v>4</v>
      </c>
      <c r="C15" s="5">
        <v>6368664</v>
      </c>
      <c r="D15" s="5">
        <v>179788</v>
      </c>
      <c r="E15" s="5">
        <v>131605</v>
      </c>
      <c r="F15" s="5">
        <v>8611</v>
      </c>
      <c r="G15" s="5">
        <v>16788</v>
      </c>
      <c r="H15" s="5">
        <v>200996</v>
      </c>
      <c r="I15" s="5">
        <v>-1993</v>
      </c>
      <c r="J15" s="8">
        <f t="shared" si="0"/>
        <v>6455655</v>
      </c>
      <c r="K15" s="3"/>
      <c r="L15" s="45"/>
      <c r="M15" s="45"/>
      <c r="N15" s="45"/>
      <c r="O15" s="43"/>
      <c r="P15" s="43"/>
      <c r="Q15" s="43"/>
      <c r="R15" s="41"/>
      <c r="S15" s="39"/>
      <c r="IU15" s="51"/>
    </row>
    <row r="16" spans="1:255" x14ac:dyDescent="0.2">
      <c r="A16" s="7">
        <v>5000</v>
      </c>
      <c r="B16" s="7" t="s">
        <v>36</v>
      </c>
      <c r="C16" s="5">
        <v>1783673</v>
      </c>
      <c r="D16" s="5">
        <v>50353</v>
      </c>
      <c r="E16" s="5">
        <v>36858</v>
      </c>
      <c r="F16" s="5">
        <v>2101</v>
      </c>
      <c r="G16" s="5">
        <v>5471</v>
      </c>
      <c r="H16" s="5">
        <v>122038</v>
      </c>
      <c r="I16" s="5">
        <v>2238</v>
      </c>
      <c r="J16" s="8">
        <f t="shared" si="0"/>
        <v>1739036</v>
      </c>
      <c r="K16" s="3"/>
      <c r="L16" s="45"/>
      <c r="M16" s="45"/>
      <c r="N16" s="45"/>
      <c r="O16" s="43"/>
      <c r="P16" s="43"/>
      <c r="Q16" s="43"/>
      <c r="R16" s="57"/>
      <c r="S16" s="39"/>
      <c r="IU16" s="51"/>
    </row>
    <row r="17" spans="1:255" x14ac:dyDescent="0.2">
      <c r="A17" s="7">
        <v>5501</v>
      </c>
      <c r="B17" s="7" t="s">
        <v>5</v>
      </c>
      <c r="C17" s="5">
        <v>1728865</v>
      </c>
      <c r="D17" s="5">
        <v>48805</v>
      </c>
      <c r="E17" s="5">
        <v>35726</v>
      </c>
      <c r="F17" s="5">
        <v>2901</v>
      </c>
      <c r="G17" s="5">
        <v>4208</v>
      </c>
      <c r="H17" s="5">
        <v>78250</v>
      </c>
      <c r="I17" s="5">
        <v>204</v>
      </c>
      <c r="J17" s="8">
        <f t="shared" si="0"/>
        <v>1727833</v>
      </c>
      <c r="K17" s="3"/>
      <c r="L17" s="45"/>
      <c r="M17" s="45"/>
      <c r="N17" s="45"/>
      <c r="O17" s="43"/>
      <c r="P17" s="43"/>
      <c r="Q17" s="43"/>
      <c r="R17" s="57"/>
      <c r="S17" s="39"/>
      <c r="IU17" s="51"/>
    </row>
    <row r="18" spans="1:255" x14ac:dyDescent="0.2">
      <c r="A18" s="7">
        <v>6007</v>
      </c>
      <c r="B18" s="7" t="s">
        <v>98</v>
      </c>
      <c r="C18" s="5">
        <v>1422460</v>
      </c>
      <c r="D18" s="5">
        <v>40755</v>
      </c>
      <c r="E18" s="5">
        <v>29833</v>
      </c>
      <c r="F18" s="5">
        <v>15453.29</v>
      </c>
      <c r="G18" s="5">
        <v>1244.8</v>
      </c>
      <c r="H18" s="5">
        <v>42114.6758704116</v>
      </c>
      <c r="I18" s="5">
        <v>-15597</v>
      </c>
      <c r="J18" s="8">
        <f t="shared" si="0"/>
        <v>1449832.2341295884</v>
      </c>
      <c r="K18" s="3"/>
      <c r="L18" s="45"/>
      <c r="M18" s="45"/>
      <c r="N18" s="45"/>
      <c r="O18" s="43"/>
      <c r="P18" s="43"/>
      <c r="Q18" s="43"/>
      <c r="R18" s="57"/>
      <c r="S18" s="39"/>
      <c r="IU18" s="51"/>
    </row>
    <row r="19" spans="1:255" x14ac:dyDescent="0.2">
      <c r="A19" s="7">
        <v>6008</v>
      </c>
      <c r="B19" s="7" t="s">
        <v>106</v>
      </c>
      <c r="C19" s="5">
        <v>1716041</v>
      </c>
      <c r="D19" s="5">
        <v>47843</v>
      </c>
      <c r="E19" s="5">
        <v>35022</v>
      </c>
      <c r="F19" s="5">
        <v>9243.7379999999994</v>
      </c>
      <c r="G19" s="5">
        <v>5194.3999999999996</v>
      </c>
      <c r="H19" s="5">
        <v>58989.550368734905</v>
      </c>
      <c r="I19" s="5">
        <v>15148</v>
      </c>
      <c r="J19" s="8">
        <f t="shared" si="0"/>
        <v>1710330.3116312651</v>
      </c>
      <c r="K19" s="3"/>
      <c r="L19" s="45"/>
      <c r="M19" s="45"/>
      <c r="N19" s="45"/>
      <c r="O19" s="43"/>
      <c r="P19" s="43"/>
      <c r="Q19" s="43"/>
      <c r="R19" s="41"/>
      <c r="S19" s="39"/>
      <c r="IU19" s="51"/>
    </row>
    <row r="20" spans="1:255" x14ac:dyDescent="0.2">
      <c r="A20" s="7">
        <v>6013</v>
      </c>
      <c r="B20" s="7" t="s">
        <v>97</v>
      </c>
      <c r="C20" s="5">
        <v>82430</v>
      </c>
      <c r="D20" s="5">
        <v>2327</v>
      </c>
      <c r="E20" s="5">
        <v>1703</v>
      </c>
      <c r="F20" s="5">
        <v>0</v>
      </c>
      <c r="G20" s="5">
        <v>0</v>
      </c>
      <c r="H20" s="5">
        <v>0</v>
      </c>
      <c r="I20" s="5">
        <v>0</v>
      </c>
      <c r="J20" s="8">
        <f t="shared" si="0"/>
        <v>86460</v>
      </c>
      <c r="K20" s="3"/>
      <c r="L20" s="45"/>
      <c r="M20" s="45"/>
      <c r="N20" s="45"/>
      <c r="O20" s="43"/>
      <c r="P20" s="43"/>
      <c r="Q20" s="43"/>
      <c r="R20" s="41"/>
      <c r="S20" s="39"/>
      <c r="IU20" s="51"/>
    </row>
    <row r="21" spans="1:255" x14ac:dyDescent="0.2">
      <c r="A21" s="7">
        <v>6006</v>
      </c>
      <c r="B21" s="7" t="s">
        <v>103</v>
      </c>
      <c r="C21" s="5">
        <v>936658</v>
      </c>
      <c r="D21" s="5">
        <v>35455</v>
      </c>
      <c r="E21" s="5">
        <v>20938</v>
      </c>
      <c r="F21" s="5">
        <v>839</v>
      </c>
      <c r="G21" s="5">
        <v>121</v>
      </c>
      <c r="H21" s="5">
        <v>42062</v>
      </c>
      <c r="I21" s="5">
        <v>-22143</v>
      </c>
      <c r="J21" s="8">
        <f t="shared" si="0"/>
        <v>972172</v>
      </c>
      <c r="K21" s="3"/>
      <c r="L21" s="45"/>
      <c r="M21" s="45"/>
      <c r="N21" s="45"/>
      <c r="O21" s="45"/>
      <c r="P21" s="45"/>
      <c r="Q21" s="43"/>
      <c r="R21" s="58"/>
      <c r="S21" s="39"/>
      <c r="IU21" s="51"/>
    </row>
    <row r="22" spans="1:255" x14ac:dyDescent="0.2">
      <c r="A22" s="7">
        <v>6650</v>
      </c>
      <c r="B22" s="7" t="s">
        <v>52</v>
      </c>
      <c r="C22" s="5">
        <v>2154208</v>
      </c>
      <c r="D22" s="5">
        <v>80254</v>
      </c>
      <c r="E22" s="5">
        <v>48158</v>
      </c>
      <c r="F22" s="5">
        <v>0</v>
      </c>
      <c r="G22" s="5">
        <v>10620</v>
      </c>
      <c r="H22" s="5">
        <v>122671</v>
      </c>
      <c r="I22" s="5">
        <v>-15763</v>
      </c>
      <c r="J22" s="8">
        <f t="shared" si="0"/>
        <v>2165092</v>
      </c>
      <c r="K22" s="3"/>
      <c r="L22" s="45"/>
      <c r="M22" s="45"/>
      <c r="N22" s="45"/>
      <c r="O22" s="45"/>
      <c r="P22" s="45"/>
      <c r="Q22" s="43"/>
      <c r="R22" s="59"/>
      <c r="S22" s="39"/>
      <c r="IU22" s="51"/>
    </row>
    <row r="23" spans="1:255" x14ac:dyDescent="0.2">
      <c r="A23" s="7">
        <v>6620</v>
      </c>
      <c r="B23" s="7" t="s">
        <v>113</v>
      </c>
      <c r="C23" s="5">
        <v>6081167.8720353236</v>
      </c>
      <c r="D23" s="5">
        <v>309158</v>
      </c>
      <c r="E23" s="5">
        <v>152624</v>
      </c>
      <c r="F23" s="5">
        <v>0</v>
      </c>
      <c r="G23" s="5">
        <v>24948</v>
      </c>
      <c r="H23" s="5">
        <v>-430527.09328851977</v>
      </c>
      <c r="I23" s="5">
        <v>51207</v>
      </c>
      <c r="J23" s="8">
        <f t="shared" si="0"/>
        <v>6897321.9653238431</v>
      </c>
      <c r="K23" s="3"/>
      <c r="L23" s="45"/>
      <c r="M23" s="45"/>
      <c r="N23" s="45"/>
      <c r="O23" s="45"/>
      <c r="P23" s="45"/>
      <c r="Q23" s="43"/>
      <c r="R23" s="59"/>
      <c r="S23" s="39"/>
      <c r="IU23" s="51"/>
    </row>
    <row r="24" spans="1:255" x14ac:dyDescent="0.2">
      <c r="A24" s="7">
        <v>7005</v>
      </c>
      <c r="B24" s="7" t="s">
        <v>53</v>
      </c>
      <c r="C24" s="5">
        <v>1037194</v>
      </c>
      <c r="D24" s="5">
        <v>38645</v>
      </c>
      <c r="E24" s="5">
        <v>23146</v>
      </c>
      <c r="F24" s="5">
        <v>5641</v>
      </c>
      <c r="G24" s="5">
        <v>182</v>
      </c>
      <c r="H24" s="5">
        <v>47645</v>
      </c>
      <c r="I24" s="5">
        <v>-14084</v>
      </c>
      <c r="J24" s="8">
        <f t="shared" si="0"/>
        <v>1059601</v>
      </c>
      <c r="K24" s="3"/>
      <c r="L24" s="45"/>
      <c r="M24" s="45"/>
      <c r="N24" s="45"/>
      <c r="O24" s="45"/>
      <c r="P24" s="45"/>
      <c r="Q24" s="43"/>
      <c r="R24" s="59"/>
      <c r="S24" s="39"/>
      <c r="IU24" s="51"/>
    </row>
    <row r="25" spans="1:255" x14ac:dyDescent="0.2">
      <c r="A25" s="7">
        <v>6630</v>
      </c>
      <c r="B25" s="7" t="s">
        <v>92</v>
      </c>
      <c r="C25" s="5">
        <v>2373721</v>
      </c>
      <c r="D25" s="5">
        <v>95059</v>
      </c>
      <c r="E25" s="5">
        <v>57002</v>
      </c>
      <c r="F25" s="5">
        <v>0</v>
      </c>
      <c r="G25" s="5">
        <v>4102</v>
      </c>
      <c r="H25" s="5">
        <v>-25579</v>
      </c>
      <c r="I25" s="5">
        <v>-1806</v>
      </c>
      <c r="J25" s="8">
        <f t="shared" si="0"/>
        <v>2549065</v>
      </c>
      <c r="K25" s="3"/>
      <c r="L25" s="45"/>
      <c r="M25" s="45"/>
      <c r="N25" s="45"/>
      <c r="O25" s="45"/>
      <c r="P25" s="45"/>
      <c r="Q25" s="43"/>
      <c r="R25" s="59"/>
      <c r="S25" s="39"/>
      <c r="IU25" s="51"/>
    </row>
    <row r="26" spans="1:255" x14ac:dyDescent="0.2">
      <c r="A26" s="7">
        <v>7603</v>
      </c>
      <c r="B26" s="7" t="s">
        <v>6</v>
      </c>
      <c r="C26" s="5">
        <v>433832</v>
      </c>
      <c r="D26" s="5">
        <v>27620</v>
      </c>
      <c r="E26" s="5">
        <v>11880</v>
      </c>
      <c r="F26" s="5">
        <v>597.50699999999995</v>
      </c>
      <c r="G26" s="5">
        <v>9410</v>
      </c>
      <c r="H26" s="5">
        <v>24409</v>
      </c>
      <c r="I26" s="5">
        <v>23250.830999999998</v>
      </c>
      <c r="J26" s="8">
        <f t="shared" si="0"/>
        <v>415664.66200000001</v>
      </c>
      <c r="K26" s="3"/>
      <c r="L26" s="45"/>
      <c r="M26" s="45"/>
      <c r="N26" s="45"/>
      <c r="O26" s="45"/>
      <c r="P26" s="45"/>
      <c r="Q26" s="43"/>
      <c r="R26" s="59"/>
      <c r="S26" s="39"/>
      <c r="IU26" s="51"/>
    </row>
    <row r="27" spans="1:255" x14ac:dyDescent="0.2">
      <c r="A27" s="7">
        <v>8001</v>
      </c>
      <c r="B27" s="7" t="s">
        <v>99</v>
      </c>
      <c r="C27" s="5">
        <v>4322420</v>
      </c>
      <c r="D27" s="5">
        <v>201620</v>
      </c>
      <c r="E27" s="5">
        <v>99026</v>
      </c>
      <c r="F27" s="5">
        <v>2699.7150000000001</v>
      </c>
      <c r="G27" s="5">
        <v>74267</v>
      </c>
      <c r="H27" s="5">
        <v>228670</v>
      </c>
      <c r="I27" s="5">
        <v>-86316.297000000006</v>
      </c>
      <c r="J27" s="8">
        <f t="shared" si="0"/>
        <v>4403745.5820000004</v>
      </c>
      <c r="K27" s="3"/>
      <c r="L27" s="45"/>
      <c r="M27" s="45"/>
      <c r="N27" s="45"/>
      <c r="O27" s="45"/>
      <c r="P27" s="45"/>
      <c r="Q27" s="43"/>
      <c r="R27" s="59"/>
      <c r="S27" s="39"/>
      <c r="IU27" s="51"/>
    </row>
    <row r="28" spans="1:255" x14ac:dyDescent="0.2">
      <c r="A28" s="7">
        <v>8003</v>
      </c>
      <c r="B28" s="7" t="s">
        <v>7</v>
      </c>
      <c r="C28" s="5">
        <v>997503</v>
      </c>
      <c r="D28" s="5">
        <v>53388</v>
      </c>
      <c r="E28" s="5">
        <v>29922</v>
      </c>
      <c r="F28" s="5">
        <v>3213.4810000000002</v>
      </c>
      <c r="G28" s="5">
        <v>17557</v>
      </c>
      <c r="H28" s="5">
        <v>59315</v>
      </c>
      <c r="I28" s="5">
        <v>63065.466</v>
      </c>
      <c r="J28" s="8">
        <f t="shared" si="0"/>
        <v>937662.05300000007</v>
      </c>
      <c r="K28" s="3"/>
      <c r="L28" s="45"/>
      <c r="M28" s="45"/>
      <c r="N28" s="45"/>
      <c r="O28" s="45"/>
      <c r="P28" s="45"/>
      <c r="Q28" s="43"/>
      <c r="R28" s="59"/>
      <c r="S28" s="39"/>
      <c r="IU28" s="51"/>
    </row>
    <row r="29" spans="1:255" x14ac:dyDescent="0.2">
      <c r="A29" s="164"/>
      <c r="B29" s="152" t="s">
        <v>16</v>
      </c>
      <c r="C29" s="153">
        <f t="shared" ref="C29:J29" si="1">SUM(C5:C28)</f>
        <v>56078148.716395326</v>
      </c>
      <c r="D29" s="153">
        <f t="shared" si="1"/>
        <v>2087183.9519779833</v>
      </c>
      <c r="E29" s="153">
        <f t="shared" si="1"/>
        <v>2687615.3290012181</v>
      </c>
      <c r="F29" s="153">
        <f t="shared" si="1"/>
        <v>58661.731</v>
      </c>
      <c r="G29" s="153">
        <f t="shared" si="1"/>
        <v>268561.04825749999</v>
      </c>
      <c r="H29" s="153">
        <f t="shared" si="1"/>
        <v>-1514596.6908260533</v>
      </c>
      <c r="I29" s="153">
        <f t="shared" si="1"/>
        <v>17581.719533451156</v>
      </c>
      <c r="J29" s="154">
        <f t="shared" si="1"/>
        <v>62022740.189409629</v>
      </c>
      <c r="K29" s="3"/>
      <c r="L29" s="45"/>
      <c r="M29" s="45"/>
      <c r="N29" s="45"/>
      <c r="O29" s="45"/>
      <c r="P29" s="45"/>
      <c r="Q29" s="43"/>
      <c r="R29" s="59"/>
      <c r="S29" s="39"/>
      <c r="IU29" s="51"/>
    </row>
    <row r="30" spans="1:255" x14ac:dyDescent="0.2">
      <c r="A30" s="68"/>
      <c r="B30" s="68"/>
      <c r="C30" s="47"/>
      <c r="D30" s="47"/>
      <c r="E30" s="47"/>
      <c r="F30" s="47"/>
      <c r="G30" s="47"/>
      <c r="H30" s="47"/>
      <c r="I30" s="47"/>
      <c r="J30" s="47"/>
      <c r="K30" s="3"/>
      <c r="L30" s="45"/>
      <c r="M30" s="45"/>
      <c r="N30" s="45"/>
      <c r="O30" s="45"/>
      <c r="P30" s="45"/>
      <c r="Q30" s="43"/>
      <c r="R30" s="59"/>
      <c r="S30" s="39"/>
      <c r="IU30" s="51"/>
    </row>
    <row r="31" spans="1:255" x14ac:dyDescent="0.2">
      <c r="A31" s="162"/>
      <c r="B31" s="17" t="s">
        <v>30</v>
      </c>
      <c r="C31" s="6">
        <f t="shared" ref="C31:J31" si="2">SUM(C5:C10)</f>
        <v>17719517.636410002</v>
      </c>
      <c r="D31" s="18">
        <f t="shared" si="2"/>
        <v>157431.58897798343</v>
      </c>
      <c r="E31" s="18">
        <f t="shared" si="2"/>
        <v>1644255.9970012184</v>
      </c>
      <c r="F31" s="18">
        <f t="shared" si="2"/>
        <v>0</v>
      </c>
      <c r="G31" s="18">
        <f t="shared" si="2"/>
        <v>66932.483950000009</v>
      </c>
      <c r="H31" s="18">
        <f t="shared" si="2"/>
        <v>-2326460.5317314635</v>
      </c>
      <c r="I31" s="18">
        <f t="shared" si="2"/>
        <v>19815.259768642958</v>
      </c>
      <c r="J31" s="6">
        <f t="shared" si="2"/>
        <v>21760918.010402024</v>
      </c>
      <c r="K31" s="24"/>
      <c r="L31" s="47"/>
      <c r="M31" s="41"/>
      <c r="N31" s="42"/>
      <c r="O31" s="42"/>
      <c r="P31" s="42"/>
      <c r="Q31" s="42"/>
      <c r="R31" s="60"/>
      <c r="S31" s="61"/>
      <c r="IU31" s="51"/>
    </row>
    <row r="32" spans="1:255" x14ac:dyDescent="0.2">
      <c r="A32" s="162"/>
      <c r="B32" s="19" t="s">
        <v>31</v>
      </c>
      <c r="C32" s="160">
        <f>SUM(C11:C14)</f>
        <v>6919794.2079499997</v>
      </c>
      <c r="D32" s="160">
        <f t="shared" ref="D32:I32" si="3">SUM(D11:D14)</f>
        <v>718682.3629999999</v>
      </c>
      <c r="E32" s="160">
        <f t="shared" si="3"/>
        <v>329916.33199999999</v>
      </c>
      <c r="F32" s="160">
        <f t="shared" si="3"/>
        <v>7361</v>
      </c>
      <c r="G32" s="160">
        <f t="shared" si="3"/>
        <v>27515.3643075</v>
      </c>
      <c r="H32" s="160">
        <f t="shared" si="3"/>
        <v>240809.70795478363</v>
      </c>
      <c r="I32" s="160">
        <f t="shared" si="3"/>
        <v>355.45976480819809</v>
      </c>
      <c r="J32" s="8">
        <f>SUM(J11:J14)</f>
        <v>7692351.3709229082</v>
      </c>
      <c r="K32" s="1"/>
      <c r="L32" s="47"/>
      <c r="M32" s="41"/>
      <c r="N32" s="45"/>
      <c r="O32" s="45"/>
      <c r="P32" s="45"/>
      <c r="Q32" s="45"/>
      <c r="R32" s="57"/>
      <c r="S32" s="39"/>
      <c r="IU32" s="51"/>
    </row>
    <row r="33" spans="1:255" x14ac:dyDescent="0.2">
      <c r="A33" s="162"/>
      <c r="B33" s="19" t="s">
        <v>32</v>
      </c>
      <c r="C33" s="5">
        <f>SUM(C15:C20)</f>
        <v>13102133</v>
      </c>
      <c r="D33" s="5">
        <f t="shared" ref="D33:I33" si="4">SUM(D15:D20)</f>
        <v>369871</v>
      </c>
      <c r="E33" s="5">
        <f t="shared" si="4"/>
        <v>270747</v>
      </c>
      <c r="F33" s="5">
        <f t="shared" si="4"/>
        <v>38310.027999999998</v>
      </c>
      <c r="G33" s="5">
        <f t="shared" si="4"/>
        <v>32906.199999999997</v>
      </c>
      <c r="H33" s="5">
        <f t="shared" si="4"/>
        <v>502388.22623914655</v>
      </c>
      <c r="I33" s="5">
        <f t="shared" si="4"/>
        <v>0</v>
      </c>
      <c r="J33" s="8">
        <f>SUM(J15:J20)</f>
        <v>13169146.545760855</v>
      </c>
      <c r="K33" s="24"/>
      <c r="L33" s="62"/>
      <c r="M33" s="63"/>
      <c r="N33" s="45"/>
      <c r="O33" s="45"/>
      <c r="P33" s="45"/>
      <c r="Q33" s="45"/>
      <c r="R33" s="57"/>
      <c r="S33" s="39"/>
      <c r="IU33" s="51"/>
    </row>
    <row r="34" spans="1:255" x14ac:dyDescent="0.2">
      <c r="A34" s="162"/>
      <c r="B34" s="19" t="s">
        <v>33</v>
      </c>
      <c r="C34" s="5">
        <f>SUM(C21:C25)</f>
        <v>12582948.872035325</v>
      </c>
      <c r="D34" s="5">
        <f t="shared" ref="D34:I34" si="5">SUM(D21:D25)</f>
        <v>558571</v>
      </c>
      <c r="E34" s="5">
        <f t="shared" si="5"/>
        <v>301868</v>
      </c>
      <c r="F34" s="5">
        <f t="shared" si="5"/>
        <v>6480</v>
      </c>
      <c r="G34" s="5">
        <f t="shared" si="5"/>
        <v>39973</v>
      </c>
      <c r="H34" s="5">
        <f t="shared" si="5"/>
        <v>-243728.09328851977</v>
      </c>
      <c r="I34" s="5">
        <f t="shared" si="5"/>
        <v>-2589</v>
      </c>
      <c r="J34" s="8">
        <f>SUM(J21:J25)</f>
        <v>13643251.965323843</v>
      </c>
      <c r="K34" s="24"/>
      <c r="L34" s="62"/>
      <c r="M34" s="63"/>
      <c r="N34" s="45"/>
      <c r="O34" s="45"/>
      <c r="P34" s="45"/>
      <c r="Q34" s="45"/>
      <c r="R34" s="57"/>
      <c r="S34" s="39"/>
      <c r="IU34" s="51"/>
    </row>
    <row r="35" spans="1:255" x14ac:dyDescent="0.2">
      <c r="A35" s="163"/>
      <c r="B35" s="20" t="s">
        <v>34</v>
      </c>
      <c r="C35" s="5">
        <f>+SUM(C26:C28)</f>
        <v>5753755</v>
      </c>
      <c r="D35" s="5">
        <f t="shared" ref="D35:I35" si="6">+SUM(D26:D28)</f>
        <v>282628</v>
      </c>
      <c r="E35" s="5">
        <f t="shared" si="6"/>
        <v>140828</v>
      </c>
      <c r="F35" s="5">
        <f t="shared" si="6"/>
        <v>6510.7030000000004</v>
      </c>
      <c r="G35" s="5">
        <f t="shared" si="6"/>
        <v>101234</v>
      </c>
      <c r="H35" s="5">
        <f t="shared" si="6"/>
        <v>312394</v>
      </c>
      <c r="I35" s="5">
        <f t="shared" si="6"/>
        <v>0</v>
      </c>
      <c r="J35" s="8">
        <f>+SUM(J26:J28)</f>
        <v>5757072.2970000012</v>
      </c>
      <c r="K35" s="24"/>
      <c r="L35" s="62"/>
      <c r="M35" s="63"/>
      <c r="N35" s="48"/>
      <c r="O35" s="48"/>
      <c r="P35" s="48"/>
      <c r="Q35" s="48"/>
      <c r="R35" s="57"/>
      <c r="S35" s="39"/>
      <c r="IU35" s="51"/>
    </row>
    <row r="36" spans="1:255" x14ac:dyDescent="0.2">
      <c r="A36" s="77"/>
      <c r="B36" s="13" t="s">
        <v>16</v>
      </c>
      <c r="C36" s="22">
        <f>+SUM(C31:C35)</f>
        <v>56078148.716395326</v>
      </c>
      <c r="D36" s="22">
        <f t="shared" ref="D36:J36" si="7">+SUM(D31:D35)</f>
        <v>2087183.9519779833</v>
      </c>
      <c r="E36" s="22">
        <f t="shared" si="7"/>
        <v>2687615.3290012181</v>
      </c>
      <c r="F36" s="22">
        <f t="shared" si="7"/>
        <v>58661.731</v>
      </c>
      <c r="G36" s="22">
        <f t="shared" si="7"/>
        <v>268561.04825749999</v>
      </c>
      <c r="H36" s="22">
        <f t="shared" si="7"/>
        <v>-1514596.6908260533</v>
      </c>
      <c r="I36" s="22">
        <f t="shared" si="7"/>
        <v>17581.719533451156</v>
      </c>
      <c r="J36" s="23">
        <f t="shared" si="7"/>
        <v>62022740.189409629</v>
      </c>
      <c r="K36" s="24"/>
      <c r="L36" s="39"/>
      <c r="M36" s="39"/>
      <c r="N36" s="49"/>
      <c r="O36" s="49"/>
      <c r="P36" s="49"/>
      <c r="Q36" s="49"/>
      <c r="R36" s="46"/>
      <c r="S36" s="39"/>
      <c r="IU36" s="51"/>
    </row>
    <row r="37" spans="1:255" x14ac:dyDescent="0.2">
      <c r="A37" s="38"/>
      <c r="B37" s="78"/>
      <c r="C37" s="64"/>
      <c r="D37" s="26"/>
      <c r="E37" s="26"/>
      <c r="F37" s="26"/>
      <c r="G37" s="26"/>
      <c r="H37" s="26"/>
      <c r="I37" s="26"/>
      <c r="J37" s="26"/>
      <c r="K37" s="24"/>
      <c r="IU37" s="51"/>
    </row>
    <row r="38" spans="1:255" x14ac:dyDescent="0.2">
      <c r="B38" s="78"/>
    </row>
    <row r="39" spans="1:255" x14ac:dyDescent="0.2">
      <c r="A39" s="66"/>
      <c r="B39" s="67"/>
      <c r="C39" s="67"/>
      <c r="D39" s="67"/>
      <c r="E39" s="67"/>
    </row>
    <row r="40" spans="1:255" x14ac:dyDescent="0.2">
      <c r="A40" s="68"/>
      <c r="B40" s="68"/>
      <c r="C40" s="3"/>
      <c r="D40" s="3"/>
      <c r="E40" s="69"/>
      <c r="G40" s="70"/>
    </row>
    <row r="41" spans="1:255" x14ac:dyDescent="0.2">
      <c r="A41" s="68"/>
      <c r="B41" s="68"/>
      <c r="C41" s="3"/>
      <c r="D41" s="3"/>
      <c r="E41" s="69"/>
      <c r="G41" s="70"/>
      <c r="J41" s="47"/>
    </row>
    <row r="42" spans="1:255" x14ac:dyDescent="0.2">
      <c r="A42" s="68"/>
      <c r="B42" s="68"/>
      <c r="C42" s="3"/>
      <c r="D42" s="3"/>
      <c r="E42" s="69"/>
      <c r="G42" s="70"/>
      <c r="J42" s="47"/>
    </row>
    <row r="43" spans="1:255" x14ac:dyDescent="0.2">
      <c r="A43" s="68"/>
      <c r="B43" s="68"/>
      <c r="C43" s="3"/>
      <c r="D43" s="3"/>
      <c r="E43" s="69"/>
      <c r="G43" s="70"/>
      <c r="J43" s="47"/>
    </row>
    <row r="44" spans="1:255" x14ac:dyDescent="0.2">
      <c r="A44" s="68"/>
      <c r="B44" s="68"/>
      <c r="C44" s="3"/>
      <c r="D44" s="3"/>
      <c r="E44" s="69"/>
      <c r="G44" s="70"/>
      <c r="J44" s="70"/>
    </row>
    <row r="45" spans="1:255" x14ac:dyDescent="0.2">
      <c r="A45" s="68"/>
      <c r="B45" s="68"/>
      <c r="C45" s="3"/>
      <c r="D45" s="3"/>
      <c r="E45" s="69"/>
      <c r="G45" s="70"/>
    </row>
    <row r="46" spans="1:255" x14ac:dyDescent="0.2">
      <c r="A46" s="68"/>
      <c r="B46" s="68"/>
      <c r="C46" s="3"/>
      <c r="D46" s="3"/>
      <c r="E46" s="69"/>
      <c r="G46" s="70"/>
    </row>
    <row r="47" spans="1:255" x14ac:dyDescent="0.2">
      <c r="A47" s="68"/>
      <c r="B47" s="68"/>
      <c r="C47" s="3"/>
      <c r="D47" s="3"/>
      <c r="E47" s="69"/>
      <c r="G47" s="70"/>
    </row>
    <row r="48" spans="1:255" x14ac:dyDescent="0.2">
      <c r="A48" s="68"/>
      <c r="B48" s="68"/>
      <c r="C48" s="3"/>
      <c r="D48" s="3"/>
      <c r="E48" s="69"/>
      <c r="G48" s="70"/>
    </row>
    <row r="49" spans="1:7" x14ac:dyDescent="0.2">
      <c r="A49" s="68"/>
      <c r="B49" s="68"/>
      <c r="C49" s="3"/>
      <c r="D49" s="3"/>
      <c r="E49" s="69"/>
      <c r="G49" s="70"/>
    </row>
    <row r="50" spans="1:7" x14ac:dyDescent="0.2">
      <c r="A50" s="68"/>
      <c r="B50" s="68"/>
      <c r="C50" s="3"/>
      <c r="D50" s="3"/>
      <c r="E50" s="69"/>
      <c r="G50" s="70"/>
    </row>
    <row r="51" spans="1:7" x14ac:dyDescent="0.2">
      <c r="A51" s="68"/>
      <c r="B51" s="68"/>
      <c r="C51" s="3"/>
      <c r="D51" s="3"/>
      <c r="E51" s="69"/>
      <c r="G51" s="70"/>
    </row>
    <row r="52" spans="1:7" x14ac:dyDescent="0.2">
      <c r="A52" s="68"/>
      <c r="B52" s="68"/>
      <c r="C52" s="3"/>
      <c r="D52" s="3"/>
      <c r="E52" s="69"/>
    </row>
    <row r="53" spans="1:7" x14ac:dyDescent="0.2">
      <c r="A53" s="68"/>
      <c r="B53" s="68"/>
      <c r="C53" s="3"/>
      <c r="D53" s="3"/>
      <c r="E53" s="69"/>
    </row>
    <row r="54" spans="1:7" x14ac:dyDescent="0.2">
      <c r="A54" s="68"/>
      <c r="B54" s="68"/>
      <c r="C54" s="3"/>
      <c r="D54" s="3"/>
      <c r="E54" s="69"/>
    </row>
    <row r="55" spans="1:7" x14ac:dyDescent="0.2">
      <c r="A55" s="68"/>
      <c r="B55" s="68"/>
      <c r="C55" s="3"/>
      <c r="D55" s="3"/>
      <c r="E55" s="69"/>
    </row>
    <row r="56" spans="1:7" x14ac:dyDescent="0.2">
      <c r="A56" s="68"/>
      <c r="B56" s="68"/>
      <c r="C56" s="3"/>
      <c r="D56" s="3"/>
      <c r="E56" s="69"/>
    </row>
    <row r="57" spans="1:7" x14ac:dyDescent="0.2">
      <c r="A57" s="68"/>
      <c r="B57" s="68"/>
      <c r="C57" s="3"/>
      <c r="D57" s="3"/>
      <c r="E57" s="69"/>
    </row>
    <row r="58" spans="1:7" x14ac:dyDescent="0.2">
      <c r="A58" s="68"/>
      <c r="B58" s="68"/>
      <c r="C58" s="3"/>
      <c r="D58" s="3"/>
      <c r="E58" s="69"/>
    </row>
    <row r="59" spans="1:7" x14ac:dyDescent="0.2">
      <c r="A59" s="68"/>
      <c r="B59" s="68"/>
      <c r="C59" s="3"/>
      <c r="D59" s="3"/>
      <c r="E59" s="3"/>
    </row>
    <row r="60" spans="1:7" x14ac:dyDescent="0.2">
      <c r="A60" s="68"/>
      <c r="B60" s="68"/>
      <c r="C60" s="3"/>
      <c r="D60" s="3"/>
      <c r="E60" s="3"/>
    </row>
    <row r="61" spans="1:7" x14ac:dyDescent="0.2">
      <c r="A61" s="68"/>
      <c r="B61" s="68"/>
      <c r="C61" s="3"/>
      <c r="D61" s="3"/>
      <c r="E61" s="3"/>
    </row>
    <row r="62" spans="1:7" x14ac:dyDescent="0.2">
      <c r="A62" s="68"/>
      <c r="B62" s="68"/>
      <c r="C62" s="3"/>
      <c r="D62" s="3"/>
      <c r="E62" s="3"/>
    </row>
    <row r="63" spans="1:7" x14ac:dyDescent="0.2">
      <c r="A63" s="68"/>
      <c r="B63" s="68"/>
      <c r="C63" s="3"/>
      <c r="D63" s="3"/>
      <c r="E63" s="3"/>
    </row>
    <row r="64" spans="1:7" x14ac:dyDescent="0.2">
      <c r="A64" s="68"/>
      <c r="B64" s="68"/>
      <c r="C64" s="3"/>
      <c r="D64" s="3"/>
      <c r="E64" s="3"/>
    </row>
    <row r="65" spans="1:5" x14ac:dyDescent="0.2">
      <c r="A65" s="68"/>
      <c r="B65" s="68"/>
      <c r="C65" s="3"/>
      <c r="D65" s="3"/>
      <c r="E65" s="3"/>
    </row>
    <row r="66" spans="1:5" x14ac:dyDescent="0.2">
      <c r="A66" s="68"/>
      <c r="B66" s="68"/>
      <c r="C66" s="3"/>
      <c r="D66" s="3"/>
      <c r="E66" s="3"/>
    </row>
    <row r="67" spans="1:5" x14ac:dyDescent="0.2">
      <c r="A67" s="68"/>
      <c r="B67" s="68"/>
      <c r="C67" s="3"/>
      <c r="D67" s="3"/>
      <c r="E67" s="3"/>
    </row>
    <row r="68" spans="1:5" x14ac:dyDescent="0.2">
      <c r="A68" s="66"/>
      <c r="B68" s="67"/>
      <c r="C68" s="67"/>
      <c r="D68" s="67"/>
      <c r="E68" s="67"/>
    </row>
  </sheetData>
  <pageMargins left="0.70866141732283472" right="0.70866141732283472" top="0.74803149606299213" bottom="0.74803149606299213" header="0.31496062992125984" footer="0.31496062992125984"/>
  <pageSetup paperSize="9" scale="10" orientation="landscape" cellComments="asDisplayed" horizontalDpi="300" verticalDpi="300" r:id="rId1"/>
  <ignoredErrors>
    <ignoredError sqref="D31:I35 C31:C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M44"/>
  <sheetViews>
    <sheetView zoomScaleNormal="100" workbookViewId="0">
      <selection activeCell="A2" sqref="A2"/>
    </sheetView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8" width="12.85546875" style="107" customWidth="1"/>
    <col min="9" max="16384" width="8.85546875" style="107"/>
  </cols>
  <sheetData>
    <row r="1" spans="1:13" ht="15.75" x14ac:dyDescent="0.25">
      <c r="A1" s="72" t="str">
        <f>'Skema1-7_2014'!A1</f>
        <v>Endelig version 12. december 2016</v>
      </c>
    </row>
    <row r="2" spans="1:13" ht="13.5" customHeight="1" x14ac:dyDescent="0.2">
      <c r="A2" s="108" t="s">
        <v>138</v>
      </c>
    </row>
    <row r="3" spans="1:13" ht="13.5" customHeight="1" x14ac:dyDescent="0.2">
      <c r="A3" s="93" t="s">
        <v>49</v>
      </c>
    </row>
    <row r="4" spans="1:13" ht="58.5" customHeight="1" x14ac:dyDescent="0.2">
      <c r="A4" s="73" t="s">
        <v>8</v>
      </c>
      <c r="B4" s="73" t="s">
        <v>0</v>
      </c>
      <c r="C4" s="12" t="s">
        <v>27</v>
      </c>
      <c r="D4" s="12" t="s">
        <v>26</v>
      </c>
      <c r="E4" s="12" t="s">
        <v>37</v>
      </c>
      <c r="F4" s="12" t="s">
        <v>23</v>
      </c>
      <c r="G4" s="12" t="s">
        <v>28</v>
      </c>
      <c r="H4" s="12" t="s">
        <v>35</v>
      </c>
      <c r="K4" s="112"/>
      <c r="L4" s="112"/>
      <c r="M4" s="112"/>
    </row>
    <row r="5" spans="1:13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91">
        <f>IF(DRG_14!C5=0,"-",DRG_15!C5/DRG_14!C5*100-100)</f>
        <v>-4.3566134122666256</v>
      </c>
      <c r="D5" s="81">
        <f>IF(DRG_14!D5=0,"-",DRG_15!D5/DRG_14!D5*100-100)</f>
        <v>-0.95033677569699648</v>
      </c>
      <c r="E5" s="81">
        <f>IF(DRG_14!E5=0,"-",DRG_15!E5/DRG_14!E5*100-100)</f>
        <v>-3.1641878248679376</v>
      </c>
      <c r="F5" s="81">
        <f>IF(DRG_14!F5=0,"-",DRG_15!F5/DRG_14!F5*100-100)</f>
        <v>3.2845259555614774</v>
      </c>
      <c r="G5" s="81">
        <f>IF(DRG_15!G5=0,"-",DRG_15!G5/DRG_14!G5*100-100)</f>
        <v>-67.953589712659408</v>
      </c>
      <c r="H5" s="29">
        <f>IF(DRG_14!I5=0,"-",DRG_15!I5/DRG_14!I5*100-100)</f>
        <v>-2.8507360533413504</v>
      </c>
      <c r="J5" s="109"/>
      <c r="K5" s="112"/>
      <c r="L5" s="112"/>
      <c r="M5" s="112"/>
    </row>
    <row r="6" spans="1:13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91">
        <f>IF(DRG_14!C6=0,"-",DRG_15!C6/DRG_14!C6*100-100)</f>
        <v>-0.8911023314703499</v>
      </c>
      <c r="D6" s="81">
        <f>IF(DRG_14!D6=0,"-",DRG_15!D6/DRG_14!D6*100-100)</f>
        <v>6.9991269117199835</v>
      </c>
      <c r="E6" s="81">
        <f>IF(DRG_14!E6=0,"-",DRG_15!E6/DRG_14!E6*100-100)</f>
        <v>2.0187673001664592</v>
      </c>
      <c r="F6" s="81">
        <f>IF(DRG_14!F6=0,"-",DRG_15!F6/DRG_14!F6*100-100)</f>
        <v>16.140369801076872</v>
      </c>
      <c r="G6" s="81">
        <f>IF(DRG_15!G6=0,"-",DRG_15!G6/DRG_14!G6*100-100)</f>
        <v>-0.90070702167808747</v>
      </c>
      <c r="H6" s="29">
        <f>IF(DRG_14!I6=0,"-",DRG_15!I6/DRG_14!I6*100-100)</f>
        <v>1.558272403048889</v>
      </c>
      <c r="J6" s="109"/>
      <c r="K6" s="112"/>
      <c r="L6" s="112"/>
      <c r="M6" s="112"/>
    </row>
    <row r="7" spans="1:13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91">
        <f>IF(DRG_14!C7=0,"-",DRG_15!C7/DRG_14!C7*100-100)</f>
        <v>8.4473766656816451</v>
      </c>
      <c r="D7" s="81">
        <f>IF(DRG_14!D7=0,"-",DRG_15!D7/DRG_14!D7*100-100)</f>
        <v>9.4344777739195536</v>
      </c>
      <c r="E7" s="81">
        <f>IF(DRG_14!E7=0,"-",DRG_15!E7/DRG_14!E7*100-100)</f>
        <v>8.7555768086329238</v>
      </c>
      <c r="F7" s="81">
        <f>IF(DRG_14!F7=0,"-",DRG_15!F7/DRG_14!F7*100-100)</f>
        <v>8.66856720515257</v>
      </c>
      <c r="G7" s="81">
        <f>IF(DRG_15!G7=0,"-",DRG_15!G7/DRG_14!G7*100-100)</f>
        <v>-37.14729005867509</v>
      </c>
      <c r="H7" s="29">
        <f>IF(DRG_14!I7=0,"-",DRG_15!I7/DRG_14!I7*100-100)</f>
        <v>9.281420146554467</v>
      </c>
      <c r="J7" s="109"/>
      <c r="K7" s="112"/>
      <c r="L7" s="112"/>
      <c r="M7" s="112"/>
    </row>
    <row r="8" spans="1:13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91">
        <f>IF(DRG_14!C8=0,"-",DRG_15!C8/DRG_14!C8*100-100)</f>
        <v>-0.43999441424354302</v>
      </c>
      <c r="D8" s="81">
        <f>IF(DRG_14!D8=0,"-",DRG_15!D8/DRG_14!D8*100-100)</f>
        <v>4.1511948786086066</v>
      </c>
      <c r="E8" s="81">
        <f>IF(DRG_14!E8=0,"-",DRG_15!E8/DRG_14!E8*100-100)</f>
        <v>1.6999506973212277</v>
      </c>
      <c r="F8" s="81">
        <f>IF(DRG_14!F8=0,"-",DRG_15!F8/DRG_14!F8*100-100)</f>
        <v>7.6611223772165289</v>
      </c>
      <c r="G8" s="81">
        <f>IF(DRG_15!G8=0,"-",DRG_15!G8/DRG_14!G8*100-100)</f>
        <v>-83.637029481457461</v>
      </c>
      <c r="H8" s="29">
        <f>IF(DRG_14!I8=0,"-",DRG_15!I8/DRG_14!I8*100-100)</f>
        <v>1.9567786886526761</v>
      </c>
      <c r="J8" s="109"/>
      <c r="K8" s="112"/>
      <c r="L8" s="112"/>
      <c r="M8" s="112"/>
    </row>
    <row r="9" spans="1:13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91">
        <f>IF(DRG_14!C9=0,"-",DRG_15!C9/DRG_14!C9*100-100)</f>
        <v>2.3190489907922114</v>
      </c>
      <c r="D9" s="81">
        <f>IF(DRG_14!D9=0,"-",DRG_15!D9/DRG_14!D9*100-100)</f>
        <v>5.7691361594848871</v>
      </c>
      <c r="E9" s="81">
        <f>IF(DRG_14!E9=0,"-",DRG_15!E9/DRG_14!E9*100-100)</f>
        <v>3.4351991062240046</v>
      </c>
      <c r="F9" s="81">
        <f>IF(DRG_14!F9=0,"-",DRG_15!F9/DRG_14!F9*100-100)</f>
        <v>10.390268626457171</v>
      </c>
      <c r="G9" s="81">
        <f>IF(DRG_15!G9=0,"-",DRG_15!G9/DRG_14!G9*100-100)</f>
        <v>2.2906183129803139</v>
      </c>
      <c r="H9" s="29">
        <f>IF(DRG_14!I9=0,"-",DRG_15!I9/DRG_14!I9*100-100)</f>
        <v>3.247852453128246</v>
      </c>
      <c r="J9" s="109"/>
      <c r="K9" s="112"/>
      <c r="L9" s="112"/>
      <c r="M9" s="112"/>
    </row>
    <row r="10" spans="1:13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91">
        <f>IF(DRG_14!C10=0,"-",DRG_15!C10/DRG_14!C10*100-100)</f>
        <v>4.3618316321752957</v>
      </c>
      <c r="D10" s="81">
        <f>IF(DRG_14!D10=0,"-",DRG_15!D10/DRG_14!D10*100-100)</f>
        <v>0.25384450517064749</v>
      </c>
      <c r="E10" s="81">
        <f>IF(DRG_14!E10=0,"-",DRG_15!E10/DRG_14!E10*100-100)</f>
        <v>2.6716526493314632</v>
      </c>
      <c r="F10" s="81">
        <f>IF(DRG_14!F10=0,"-",DRG_15!F10/DRG_14!F10*100-100)</f>
        <v>-5.4224326292789442</v>
      </c>
      <c r="G10" s="81">
        <f>IF(DRG_15!G10=0,"-",DRG_15!G10/DRG_14!G10*100-100)</f>
        <v>4.3693809646411523</v>
      </c>
      <c r="H10" s="29">
        <f>IF(DRG_14!I10=0,"-",DRG_15!I10/DRG_14!I10*100-100)</f>
        <v>3.2792860808839208</v>
      </c>
      <c r="J10" s="109"/>
      <c r="K10" s="112"/>
      <c r="L10" s="112"/>
      <c r="M10" s="112"/>
    </row>
    <row r="11" spans="1:13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91">
        <f>IF(DRG_14!C11=0,"-",DRG_15!C11/DRG_14!C11*100-100)</f>
        <v>7.5390937914048521</v>
      </c>
      <c r="D11" s="81">
        <f>IF(DRG_14!D11=0,"-",DRG_15!D11/DRG_14!D11*100-100)</f>
        <v>7.4718349194304921</v>
      </c>
      <c r="E11" s="81">
        <f>IF(DRG_14!E11=0,"-",DRG_15!E11/DRG_14!E11*100-100)</f>
        <v>7.5097590923729882</v>
      </c>
      <c r="F11" s="81">
        <f>IF(DRG_14!F11=0,"-",DRG_15!F11/DRG_14!F11*100-100)</f>
        <v>5.4587729794408801</v>
      </c>
      <c r="G11" s="81">
        <f>IF(DRG_15!G11=0,"-",DRG_15!G11/DRG_14!G11*100-100)</f>
        <v>29.212574885450579</v>
      </c>
      <c r="H11" s="29">
        <f>IF(DRG_14!I11=0,"-",DRG_15!I11/DRG_14!I11*100-100)</f>
        <v>8.0825160485838268</v>
      </c>
      <c r="J11" s="109"/>
      <c r="K11" s="112"/>
      <c r="L11" s="112"/>
      <c r="M11" s="112"/>
    </row>
    <row r="12" spans="1:13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91">
        <f>IF(DRG_14!C12=0,"-",DRG_15!C12/DRG_14!C12*100-100)</f>
        <v>1.0417842346278121</v>
      </c>
      <c r="D12" s="81">
        <f>IF(DRG_14!D12=0,"-",DRG_15!D12/DRG_14!D12*100-100)</f>
        <v>5.8234236603293681</v>
      </c>
      <c r="E12" s="81">
        <f>IF(DRG_14!E12=0,"-",DRG_15!E12/DRG_14!E12*100-100)</f>
        <v>2.6389311171919729</v>
      </c>
      <c r="F12" s="81">
        <f>IF(DRG_14!F12=0,"-",DRG_15!F12/DRG_14!F12*100-100)</f>
        <v>14.805434639229659</v>
      </c>
      <c r="G12" s="81">
        <f>IF(DRG_15!G12=0,"-",DRG_15!G12/DRG_14!G12*100-100)</f>
        <v>27.023387298111331</v>
      </c>
      <c r="H12" s="29">
        <f>IF(DRG_14!I12=0,"-",DRG_15!I12/DRG_14!I12*100-100)</f>
        <v>3.1369313706769617</v>
      </c>
      <c r="J12" s="109"/>
      <c r="K12" s="112"/>
      <c r="L12" s="112"/>
      <c r="M12" s="112"/>
    </row>
    <row r="13" spans="1:13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91">
        <f>IF(DRG_14!C13=0,"-",DRG_15!C13/DRG_14!C13*100-100)</f>
        <v>-1.5362158759859312</v>
      </c>
      <c r="D13" s="81">
        <f>IF(DRG_14!D13=0,"-",DRG_15!D13/DRG_14!D13*100-100)</f>
        <v>6.9553204316336519</v>
      </c>
      <c r="E13" s="81">
        <f>IF(DRG_14!E13=0,"-",DRG_15!E13/DRG_14!E13*100-100)</f>
        <v>2.0903987304384657</v>
      </c>
      <c r="F13" s="81">
        <f>IF(DRG_14!F13=0,"-",DRG_15!F13/DRG_14!F13*100-100)</f>
        <v>13.57418428322805</v>
      </c>
      <c r="G13" s="81">
        <f>IF(DRG_15!G13=0,"-",DRG_15!G13/DRG_14!G13*100-100)</f>
        <v>4.4666753581569623</v>
      </c>
      <c r="H13" s="29">
        <f>IF(DRG_14!I13=0,"-",DRG_15!I13/DRG_14!I13*100-100)</f>
        <v>1.0114260012543639</v>
      </c>
      <c r="J13" s="109"/>
      <c r="K13" s="112"/>
      <c r="L13" s="112"/>
      <c r="M13" s="112"/>
    </row>
    <row r="14" spans="1:13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91">
        <f>IF(DRG_14!C14=0,"-",DRG_15!C14/DRG_14!C14*100-100)</f>
        <v>4.0958987027009357</v>
      </c>
      <c r="D14" s="81">
        <f>IF(DRG_14!D14=0,"-",DRG_15!D14/DRG_14!D14*100-100)</f>
        <v>-5.2155806464437688</v>
      </c>
      <c r="E14" s="81">
        <f>IF(DRG_14!E14=0,"-",DRG_15!E14/DRG_14!E14*100-100)</f>
        <v>1.78979783235323</v>
      </c>
      <c r="F14" s="81">
        <f>IF(DRG_14!F14=0,"-",DRG_15!F14/DRG_14!F14*100-100)</f>
        <v>-27.154560349535771</v>
      </c>
      <c r="G14" s="81">
        <f>IF(DRG_15!G14=0,"-",DRG_15!G14/DRG_14!G14*100-100)</f>
        <v>-16.491413014333418</v>
      </c>
      <c r="H14" s="29">
        <f>IF(DRG_14!I14=0,"-",DRG_15!I14/DRG_14!I14*100-100)</f>
        <v>1.8149591345383129</v>
      </c>
      <c r="J14" s="109"/>
      <c r="K14" s="112"/>
      <c r="L14" s="112"/>
      <c r="M14" s="112"/>
    </row>
    <row r="15" spans="1:13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91">
        <f>IF(DRG_14!C15=0,"-",DRG_15!C15/DRG_14!C15*100-100)</f>
        <v>0.67042704478912185</v>
      </c>
      <c r="D15" s="81">
        <f>IF(DRG_14!D15=0,"-",DRG_15!D15/DRG_14!D15*100-100)</f>
        <v>2.3669248536517102</v>
      </c>
      <c r="E15" s="81">
        <f>IF(DRG_14!E15=0,"-",DRG_15!E15/DRG_14!E15*100-100)</f>
        <v>1.4439578648360651</v>
      </c>
      <c r="F15" s="81">
        <f>IF(DRG_14!F15=0,"-",DRG_15!F15/DRG_14!F15*100-100)</f>
        <v>7.9209634308150356</v>
      </c>
      <c r="G15" s="81">
        <f>IF(DRG_15!G15=0,"-",DRG_15!G15/DRG_14!G15*100-100)</f>
        <v>0.64081851424089109</v>
      </c>
      <c r="H15" s="29">
        <f>IF(DRG_14!I15=0,"-",DRG_15!I15/DRG_14!I15*100-100)</f>
        <v>0.85672868292141402</v>
      </c>
      <c r="J15" s="109"/>
      <c r="K15" s="112"/>
      <c r="L15" s="112"/>
      <c r="M15" s="112"/>
    </row>
    <row r="16" spans="1:13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91">
        <f>IF(DRG_14!C16=0,"-",DRG_15!C16/DRG_14!C16*100-100)</f>
        <v>1.3384175797068707</v>
      </c>
      <c r="D16" s="81">
        <f>IF(DRG_14!D16=0,"-",DRG_15!D16/DRG_14!D16*100-100)</f>
        <v>1.5277508087858678</v>
      </c>
      <c r="E16" s="81">
        <f>IF(DRG_14!E16=0,"-",DRG_15!E16/DRG_14!E16*100-100)</f>
        <v>1.4283702735407928</v>
      </c>
      <c r="F16" s="81">
        <f>IF(DRG_14!F16=0,"-",DRG_15!F16/DRG_14!F16*100-100)</f>
        <v>8.6251725724804373</v>
      </c>
      <c r="G16" s="81">
        <f>IF(DRG_15!G16=0,"-",DRG_15!G16/DRG_14!G16*100-100)</f>
        <v>0.78128446148365072</v>
      </c>
      <c r="H16" s="29">
        <f>IF(DRG_14!I16=0,"-",DRG_15!I16/DRG_14!I16*100-100)</f>
        <v>1.0747565443952425</v>
      </c>
      <c r="J16" s="109"/>
      <c r="K16" s="112"/>
      <c r="L16" s="112"/>
      <c r="M16" s="112"/>
    </row>
    <row r="17" spans="1:13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91">
        <f>IF(DRG_14!C17=0,"-",DRG_15!C17/DRG_14!C17*100-100)</f>
        <v>-2.0779507563210728</v>
      </c>
      <c r="D17" s="81">
        <f>IF(DRG_14!D17=0,"-",DRG_15!D17/DRG_14!D17*100-100)</f>
        <v>3.9724400149518289</v>
      </c>
      <c r="E17" s="81">
        <f>IF(DRG_14!E17=0,"-",DRG_15!E17/DRG_14!E17*100-100)</f>
        <v>0.67942074182376189</v>
      </c>
      <c r="F17" s="81">
        <f>IF(DRG_14!F17=0,"-",DRG_15!F17/DRG_14!F17*100-100)</f>
        <v>11.793880776040979</v>
      </c>
      <c r="G17" s="81">
        <f>IF(DRG_15!G17=0,"-",DRG_15!G17/DRG_14!G17*100-100)</f>
        <v>-2.1041027467082074</v>
      </c>
      <c r="H17" s="29">
        <f>IF(DRG_14!I17=0,"-",DRG_15!I17/DRG_14!I17*100-100)</f>
        <v>3.7500107832414642E-2</v>
      </c>
      <c r="J17" s="109"/>
      <c r="K17" s="112"/>
      <c r="L17" s="112"/>
      <c r="M17" s="112"/>
    </row>
    <row r="18" spans="1:13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91">
        <f>IF(DRG_14!C18=0,"-",DRG_15!C18/DRG_14!C18*100-100)</f>
        <v>-1.8729176349448693</v>
      </c>
      <c r="D18" s="81">
        <f>IF(DRG_14!D18=0,"-",DRG_15!D18/DRG_14!D18*100-100)</f>
        <v>4.3694608988228794</v>
      </c>
      <c r="E18" s="81">
        <f>IF(DRG_14!E18=0,"-",DRG_15!E18/DRG_14!E18*100-100)</f>
        <v>0.57335077258717604</v>
      </c>
      <c r="F18" s="81">
        <f>IF(DRG_14!F18=0,"-",DRG_15!F18/DRG_14!F18*100-100)</f>
        <v>16.362816647411876</v>
      </c>
      <c r="G18" s="81">
        <f>IF(DRG_15!G18=0,"-",DRG_15!G18/DRG_14!G18*100-100)</f>
        <v>-9.6722743207780013</v>
      </c>
      <c r="H18" s="29">
        <f>IF(DRG_14!I18=0,"-",DRG_15!I18/DRG_14!I18*100-100)</f>
        <v>0.32021105405138428</v>
      </c>
      <c r="J18" s="109"/>
      <c r="K18" s="112"/>
      <c r="L18" s="112"/>
      <c r="M18" s="112"/>
    </row>
    <row r="19" spans="1:13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91">
        <f>IF(DRG_14!C19=0,"-",DRG_15!C19/DRG_14!C19*100-100)</f>
        <v>-0.46508261335894474</v>
      </c>
      <c r="D19" s="81">
        <f>IF(DRG_14!D19=0,"-",DRG_15!D19/DRG_14!D19*100-100)</f>
        <v>1.1200423281809861</v>
      </c>
      <c r="E19" s="81">
        <f>IF(DRG_14!E19=0,"-",DRG_15!E19/DRG_14!E19*100-100)</f>
        <v>0.51196460421817847</v>
      </c>
      <c r="F19" s="81">
        <f>IF(DRG_14!F19=0,"-",DRG_15!F19/DRG_14!F19*100-100)</f>
        <v>10.293305092549957</v>
      </c>
      <c r="G19" s="81">
        <f>IF(DRG_15!G19=0,"-",DRG_15!G19/DRG_14!G19*100-100)</f>
        <v>-15.119478498390876</v>
      </c>
      <c r="H19" s="29">
        <f>IF(DRG_14!I19=0,"-",DRG_15!I19/DRG_14!I19*100-100)</f>
        <v>-0.88323868531415428</v>
      </c>
      <c r="J19" s="109"/>
      <c r="K19" s="112"/>
      <c r="L19" s="112"/>
      <c r="M19" s="112"/>
    </row>
    <row r="20" spans="1:13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91">
        <f>IF(DRG_14!C20=0,"-",DRG_15!C20/DRG_14!C20*100-100)</f>
        <v>-48.280825203902126</v>
      </c>
      <c r="D20" s="81">
        <f>IF(DRG_14!D20=0,"-",DRG_15!D20/DRG_14!D20*100-100)</f>
        <v>1.0133966964863674</v>
      </c>
      <c r="E20" s="81">
        <f>IF(DRG_14!E20=0,"-",DRG_15!E20/DRG_14!E20*100-100)</f>
        <v>-7.933904688645228</v>
      </c>
      <c r="F20" s="81" t="str">
        <f>IF(DRG_14!F20=0,"-",DRG_15!F20/DRG_14!F20*100-100)</f>
        <v>-</v>
      </c>
      <c r="G20" s="81">
        <f>IF(DRG_15!G20=0,"-",DRG_15!G20/DRG_14!G20*100-100)</f>
        <v>-47.021461290619392</v>
      </c>
      <c r="H20" s="29">
        <f>IF(DRG_14!I20=0,"-",DRG_15!I20/DRG_14!I20*100-100)</f>
        <v>-7.9556348653501345</v>
      </c>
      <c r="J20" s="109"/>
      <c r="K20" s="112"/>
      <c r="L20" s="112"/>
      <c r="M20" s="112"/>
    </row>
    <row r="21" spans="1:13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91">
        <f>IF(DRG_14!C21=0,"-",DRG_15!C21/DRG_14!C21*100-100)</f>
        <v>0.12099921379049761</v>
      </c>
      <c r="D21" s="81">
        <f>IF(DRG_14!D21=0,"-",DRG_15!D21/DRG_14!D21*100-100)</f>
        <v>1.0951739965134379</v>
      </c>
      <c r="E21" s="81">
        <f>IF(DRG_14!E21=0,"-",DRG_15!E21/DRG_14!E21*100-100)</f>
        <v>0.5035524232648072</v>
      </c>
      <c r="F21" s="81">
        <f>IF(DRG_14!F21=0,"-",DRG_15!F21/DRG_14!F21*100-100)</f>
        <v>10.431383002354622</v>
      </c>
      <c r="G21" s="81">
        <f>IF(DRG_15!G21=0,"-",DRG_15!G21/DRG_14!G21*100-100)</f>
        <v>0.24546554339303839</v>
      </c>
      <c r="H21" s="29">
        <f>IF(DRG_14!I21=0,"-",DRG_15!I21/DRG_14!I21*100-100)</f>
        <v>0.61843708132019515</v>
      </c>
      <c r="J21" s="109"/>
      <c r="K21" s="112"/>
      <c r="L21" s="112"/>
      <c r="M21" s="112"/>
    </row>
    <row r="22" spans="1:13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91">
        <f>IF(DRG_14!C22=0,"-",DRG_15!C22/DRG_14!C22*100-100)</f>
        <v>0.54316300568100928</v>
      </c>
      <c r="D22" s="81">
        <f>IF(DRG_14!D22=0,"-",DRG_15!D22/DRG_14!D22*100-100)</f>
        <v>8.6183434804855779</v>
      </c>
      <c r="E22" s="81">
        <f>IF(DRG_14!E22=0,"-",DRG_15!E22/DRG_14!E22*100-100)</f>
        <v>4.2002297148211483</v>
      </c>
      <c r="F22" s="81">
        <f>IF(DRG_14!F22=0,"-",DRG_15!F22/DRG_14!F22*100-100)</f>
        <v>10.050054747379946</v>
      </c>
      <c r="G22" s="81">
        <f>IF(DRG_15!G22=0,"-",DRG_15!G22/DRG_14!G22*100-100)</f>
        <v>0.60095262697927865</v>
      </c>
      <c r="H22" s="29">
        <f>IF(DRG_14!I22=0,"-",DRG_15!I22/DRG_14!I22*100-100)</f>
        <v>3.6559836849019405</v>
      </c>
      <c r="J22" s="109"/>
      <c r="K22" s="112"/>
      <c r="L22" s="112"/>
      <c r="M22" s="112"/>
    </row>
    <row r="23" spans="1:13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91">
        <f>IF(DRG_14!C23=0,"-",DRG_15!C23/DRG_14!C23*100-100)</f>
        <v>-0.90759086254364263</v>
      </c>
      <c r="D23" s="81">
        <f>IF(DRG_14!D23=0,"-",DRG_15!D23/DRG_14!D23*100-100)</f>
        <v>7.3662899967360573</v>
      </c>
      <c r="E23" s="81">
        <f>IF(DRG_14!E23=0,"-",DRG_15!E23/DRG_14!E23*100-100)</f>
        <v>2.5147172128851167</v>
      </c>
      <c r="F23" s="81">
        <f>IF(DRG_14!F23=0,"-",DRG_15!F23/DRG_14!F23*100-100)</f>
        <v>14.217868361893139</v>
      </c>
      <c r="G23" s="81">
        <f>IF(DRG_15!G23=0,"-",DRG_15!G23/DRG_14!G23*100-100)</f>
        <v>-0.96066368419522519</v>
      </c>
      <c r="H23" s="29">
        <f>IF(DRG_14!I23=0,"-",DRG_15!I23/DRG_14!I23*100-100)</f>
        <v>3.2213122191025718</v>
      </c>
      <c r="J23" s="109"/>
      <c r="K23" s="112"/>
      <c r="L23" s="112"/>
      <c r="M23" s="112"/>
    </row>
    <row r="24" spans="1:13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91">
        <f>IF(DRG_14!C24=0,"-",DRG_15!C24/DRG_14!C24*100-100)</f>
        <v>7.1714084497412074</v>
      </c>
      <c r="D24" s="81">
        <f>IF(DRG_14!D24=0,"-",DRG_15!D24/DRG_14!D24*100-100)</f>
        <v>1.5391864906934245</v>
      </c>
      <c r="E24" s="81">
        <f>IF(DRG_14!E24=0,"-",DRG_15!E24/DRG_14!E24*100-100)</f>
        <v>4.8365545273246937</v>
      </c>
      <c r="F24" s="81">
        <f>IF(DRG_14!F24=0,"-",DRG_15!F24/DRG_14!F24*100-100)</f>
        <v>-3.8091251569694435</v>
      </c>
      <c r="G24" s="81">
        <f>IF(DRG_15!G24=0,"-",DRG_15!G24/DRG_14!G24*100-100)</f>
        <v>7.1962607705573305</v>
      </c>
      <c r="H24" s="29">
        <f>IF(DRG_14!I24=0,"-",DRG_15!I24/DRG_14!I24*100-100)</f>
        <v>4.9670320658811988</v>
      </c>
      <c r="J24" s="109"/>
      <c r="K24" s="112"/>
      <c r="L24" s="112"/>
      <c r="M24" s="112"/>
    </row>
    <row r="25" spans="1:13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91">
        <f>IF(DRG_14!C25=0,"-",DRG_15!C25/DRG_14!C25*100-100)</f>
        <v>-3.1939780921451018</v>
      </c>
      <c r="D25" s="81">
        <f>IF(DRG_14!D25=0,"-",DRG_15!D25/DRG_14!D25*100-100)</f>
        <v>4.0715295395764315</v>
      </c>
      <c r="E25" s="81">
        <f>IF(DRG_14!E25=0,"-",DRG_15!E25/DRG_14!E25*100-100)</f>
        <v>-0.5223232964437301</v>
      </c>
      <c r="F25" s="81">
        <f>IF(DRG_14!F25=0,"-",DRG_15!F25/DRG_14!F25*100-100)</f>
        <v>25.981441827266224</v>
      </c>
      <c r="G25" s="81">
        <f>IF(DRG_15!G25=0,"-",DRG_15!G25/DRG_14!G25*100-100)</f>
        <v>-3.4235042120636336</v>
      </c>
      <c r="H25" s="29">
        <f>IF(DRG_14!I25=0,"-",DRG_15!I25/DRG_14!I25*100-100)</f>
        <v>-0.93389481946005048</v>
      </c>
      <c r="J25" s="109"/>
      <c r="K25" s="112"/>
      <c r="L25" s="112"/>
      <c r="M25" s="112"/>
    </row>
    <row r="26" spans="1:13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91">
        <f>IF(DRG_14!C26=0,"-",DRG_15!C26/DRG_14!C26*100-100)</f>
        <v>1.0823243703954546</v>
      </c>
      <c r="D26" s="81">
        <f>IF(DRG_14!D26=0,"-",DRG_15!D26/DRG_14!D26*100-100)</f>
        <v>16.697639415766915</v>
      </c>
      <c r="E26" s="81">
        <f>IF(DRG_14!E26=0,"-",DRG_15!E26/DRG_14!E26*100-100)</f>
        <v>6.3344430984918745</v>
      </c>
      <c r="F26" s="81">
        <f>IF(DRG_14!F26=0,"-",DRG_15!F26/DRG_14!F26*100-100)</f>
        <v>645266.66666666674</v>
      </c>
      <c r="G26" s="81">
        <f>IF(DRG_15!G26=0,"-",DRG_15!G26/DRG_14!G26*100-100)</f>
        <v>-109.24866468866834</v>
      </c>
      <c r="H26" s="29">
        <f>IF(DRG_14!I26=0,"-",DRG_15!I26/DRG_14!I26*100-100)</f>
        <v>1.2851486321433896</v>
      </c>
      <c r="J26" s="109"/>
      <c r="K26" s="112"/>
      <c r="L26" s="112"/>
      <c r="M26" s="112"/>
    </row>
    <row r="27" spans="1:13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91">
        <f>IF(DRG_14!C27=0,"-",DRG_15!C27/DRG_14!C27*100-100)</f>
        <v>-1.8767686401318855</v>
      </c>
      <c r="D27" s="81">
        <f>IF(DRG_14!D27=0,"-",DRG_15!D27/DRG_14!D27*100-100)</f>
        <v>8.5457110395454947</v>
      </c>
      <c r="E27" s="81">
        <f>IF(DRG_14!E27=0,"-",DRG_15!E27/DRG_14!E27*100-100)</f>
        <v>2.5672181747121243</v>
      </c>
      <c r="F27" s="81">
        <f>IF(DRG_14!F27=0,"-",DRG_15!F27/DRG_14!F27*100-100)</f>
        <v>20.320579384589308</v>
      </c>
      <c r="G27" s="81">
        <f>IF(DRG_15!G27=0,"-",DRG_15!G27/DRG_14!G27*100-100)</f>
        <v>-82.77371109039828</v>
      </c>
      <c r="H27" s="29">
        <f>IF(DRG_14!I27=0,"-",DRG_15!I27/DRG_14!I27*100-100)</f>
        <v>2.373416825661991</v>
      </c>
      <c r="J27" s="109"/>
      <c r="K27" s="112"/>
      <c r="L27" s="112"/>
      <c r="M27" s="112"/>
    </row>
    <row r="28" spans="1:13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91">
        <f>IF(DRG_14!C28=0,"-",DRG_15!C28/DRG_14!C28*100-100)</f>
        <v>4.6507395820753317</v>
      </c>
      <c r="D28" s="81">
        <f>IF(DRG_14!D28=0,"-",DRG_15!D28/DRG_14!D28*100-100)</f>
        <v>9.1179307299722012</v>
      </c>
      <c r="E28" s="81">
        <f>IF(DRG_14!E28=0,"-",DRG_15!E28/DRG_14!E28*100-100)</f>
        <v>6.4440487908248798</v>
      </c>
      <c r="F28" s="81">
        <f>IF(DRG_14!F28=0,"-",DRG_15!F28/DRG_14!F28*100-100)</f>
        <v>26.31211790669947</v>
      </c>
      <c r="G28" s="81">
        <f>IF(DRG_15!G28=0,"-",DRG_15!G28/DRG_14!G28*100-100)</f>
        <v>4.5828528661207031</v>
      </c>
      <c r="H28" s="29">
        <f>IF(DRG_14!I28=0,"-",DRG_15!I28/DRG_14!I28*100-100)</f>
        <v>5.1115566448662264</v>
      </c>
      <c r="J28" s="109"/>
      <c r="K28" s="112"/>
      <c r="L28" s="112"/>
      <c r="M28" s="112"/>
    </row>
    <row r="29" spans="1:13" ht="13.5" customHeight="1" x14ac:dyDescent="0.2">
      <c r="A29" s="13"/>
      <c r="B29" s="13" t="s">
        <v>16</v>
      </c>
      <c r="C29" s="83">
        <f>IF(DRG_14!C29=0,"-",DRG_15!C29/DRG_14!C29*100-100)</f>
        <v>7.597814628377364E-2</v>
      </c>
      <c r="D29" s="83">
        <f>IF(DRG_14!D29=0,"-",DRG_15!D29/DRG_14!D29*100-100)</f>
        <v>4.5511291154294469</v>
      </c>
      <c r="E29" s="83">
        <f>IF(DRG_14!E29=0,"-",DRG_15!E29/DRG_14!E29*100-100)</f>
        <v>1.9161688378364801</v>
      </c>
      <c r="F29" s="83">
        <f>IF(DRG_14!F29=0,"-",DRG_15!F29/DRG_14!F29*100-100)</f>
        <v>10.853686166805716</v>
      </c>
      <c r="G29" s="83"/>
      <c r="H29" s="14">
        <f>IF(DRG_14!I29=0,"-",DRG_15!I29/DRG_14!I29*100-100)</f>
        <v>1.8115815378535274</v>
      </c>
      <c r="I29" s="110"/>
      <c r="J29" s="110"/>
      <c r="K29" s="110"/>
    </row>
    <row r="30" spans="1:13" ht="13.5" customHeight="1" x14ac:dyDescent="0.2">
      <c r="A30" s="37"/>
      <c r="B30" s="15"/>
      <c r="C30" s="16"/>
      <c r="D30" s="16"/>
      <c r="E30" s="16"/>
      <c r="F30" s="16"/>
      <c r="G30" s="16"/>
      <c r="H30" s="16"/>
      <c r="I30" s="110"/>
      <c r="J30" s="110"/>
      <c r="K30" s="110"/>
    </row>
    <row r="31" spans="1:13" ht="13.5" customHeight="1" x14ac:dyDescent="0.2">
      <c r="A31" s="37"/>
      <c r="B31" s="17" t="s">
        <v>30</v>
      </c>
      <c r="C31" s="18">
        <f>IF(DRG_14!C31=0,"-",DRG_15!C31/DRG_14!C31*100-100)</f>
        <v>-0.38612539169868398</v>
      </c>
      <c r="D31" s="18">
        <f>IF(DRG_14!D31=0,"-",DRG_15!D31/DRG_14!D31*100-100)</f>
        <v>3.3280333071524808</v>
      </c>
      <c r="E31" s="18">
        <f>IF(DRG_14!E31=0,"-",DRG_15!E31/DRG_14!E31*100-100)</f>
        <v>1.0026809181265435</v>
      </c>
      <c r="F31" s="18">
        <f>IF(DRG_14!F31=0,"-",DRG_15!F31/DRG_14!F31*100-100)</f>
        <v>6.30968084609637</v>
      </c>
      <c r="G31" s="18">
        <f>IF(DRG_14!G31=0,"-",DRG_15!G31/DRG_14!G31*100-100)</f>
        <v>-64.419889939426611</v>
      </c>
      <c r="H31" s="6">
        <f>IF(DRG_14!I31=0,"-",DRG_15!I31/DRG_14!I31*100-100)</f>
        <v>1.2359153413649153</v>
      </c>
      <c r="I31" s="110"/>
      <c r="J31" s="47"/>
      <c r="K31" s="110"/>
    </row>
    <row r="32" spans="1:13" ht="13.5" customHeight="1" x14ac:dyDescent="0.2">
      <c r="A32" s="37"/>
      <c r="B32" s="19" t="s">
        <v>31</v>
      </c>
      <c r="C32" s="5">
        <f>IF(DRG_14!C32=0,"-",DRG_15!C32/DRG_14!C32*100-100)</f>
        <v>3.0142104119396294</v>
      </c>
      <c r="D32" s="5">
        <f>IF(DRG_14!D32=0,"-",DRG_15!D32/DRG_14!D32*100-100)</f>
        <v>6.2876598594237834</v>
      </c>
      <c r="E32" s="5">
        <f>IF(DRG_14!E32=0,"-",DRG_15!E32/DRG_14!E32*100-100)</f>
        <v>4.320874938614665</v>
      </c>
      <c r="F32" s="5">
        <f>IF(DRG_14!F32=0,"-",DRG_15!F32/DRG_14!F32*100-100)</f>
        <v>9.1214180413424941</v>
      </c>
      <c r="G32" s="5">
        <f>IF(DRG_14!G32=0,"-",DRG_15!G32/DRG_14!G32*100-100)</f>
        <v>13.790539504041448</v>
      </c>
      <c r="H32" s="8">
        <f>IF(DRG_14!I32=0,"-",DRG_15!I32/DRG_14!I32*100-100)</f>
        <v>4.211196907727512</v>
      </c>
      <c r="I32" s="110"/>
      <c r="J32" s="47"/>
      <c r="K32" s="110"/>
    </row>
    <row r="33" spans="1:11" ht="13.5" customHeight="1" x14ac:dyDescent="0.2">
      <c r="A33" s="37"/>
      <c r="B33" s="19" t="s">
        <v>32</v>
      </c>
      <c r="C33" s="5">
        <f>IF(DRG_14!C33=0,"-",DRG_15!C33/DRG_14!C33*100-100)</f>
        <v>-0.2192166379972349</v>
      </c>
      <c r="D33" s="5">
        <f>IF(DRG_14!D33=0,"-",DRG_15!D33/DRG_14!D33*100-100)</f>
        <v>2.3921318176762156</v>
      </c>
      <c r="E33" s="5">
        <f>IF(DRG_14!E33=0,"-",DRG_15!E33/DRG_14!E33*100-100)</f>
        <v>1.0274254269578336</v>
      </c>
      <c r="F33" s="5">
        <f>IF(DRG_14!F33=0,"-",DRG_15!F33/DRG_14!F33*100-100)</f>
        <v>9.2337587608833047</v>
      </c>
      <c r="G33" s="5">
        <f>IF(DRG_14!G33=0,"-",DRG_15!G33/DRG_14!G33*100-100)</f>
        <v>-7.3816625195667172</v>
      </c>
      <c r="H33" s="8">
        <f>IF(DRG_14!I33=0,"-",DRG_15!I33/DRG_14!I33*100-100)</f>
        <v>0.39616678983136921</v>
      </c>
      <c r="I33" s="110"/>
      <c r="J33" s="47"/>
      <c r="K33" s="110"/>
    </row>
    <row r="34" spans="1:11" ht="13.5" customHeight="1" x14ac:dyDescent="0.2">
      <c r="A34" s="37"/>
      <c r="B34" s="19" t="s">
        <v>33</v>
      </c>
      <c r="C34" s="5">
        <f>IF(DRG_14!C34=0,"-",DRG_15!C34/DRG_14!C34*100-100)</f>
        <v>-0.34788354068031424</v>
      </c>
      <c r="D34" s="5">
        <f>IF(DRG_14!D34=0,"-",DRG_15!D34/DRG_14!D34*100-100)</f>
        <v>6.0446207343844947</v>
      </c>
      <c r="E34" s="5">
        <f>IF(DRG_14!E34=0,"-",DRG_15!E34/DRG_14!E34*100-100)</f>
        <v>2.2733820210512476</v>
      </c>
      <c r="F34" s="5">
        <f>IF(DRG_14!F34=0,"-",DRG_15!F34/DRG_14!F34*100-100)</f>
        <v>13.45185246649794</v>
      </c>
      <c r="G34" s="5">
        <f>IF(DRG_14!G34=0,"-",DRG_15!G34/DRG_14!G34*100-100)</f>
        <v>-0.39964087504272072</v>
      </c>
      <c r="H34" s="8">
        <f>IF(DRG_14!I34=0,"-",DRG_15!I34/DRG_14!I34*100-100)</f>
        <v>2.4126031605165394</v>
      </c>
      <c r="I34" s="110"/>
      <c r="J34" s="47"/>
      <c r="K34" s="110"/>
    </row>
    <row r="35" spans="1:11" ht="13.5" customHeight="1" x14ac:dyDescent="0.2">
      <c r="A35" s="38"/>
      <c r="B35" s="20" t="s">
        <v>34</v>
      </c>
      <c r="C35" s="10">
        <f>IF(DRG_14!C35=0,"-",DRG_15!C35/DRG_14!C35*100-100)</f>
        <v>-0.48444632613409055</v>
      </c>
      <c r="D35" s="10">
        <f>IF(DRG_14!D35=0,"-",DRG_15!D35/DRG_14!D35*100-100)</f>
        <v>9.0829573895281754</v>
      </c>
      <c r="E35" s="10">
        <f>IF(DRG_14!E35=0,"-",DRG_15!E35/DRG_14!E35*100-100)</f>
        <v>3.4956793411636795</v>
      </c>
      <c r="F35" s="10">
        <f>IF(DRG_14!F35=0,"-",DRG_15!F35/DRG_14!F35*100-100)</f>
        <v>25.597514183223808</v>
      </c>
      <c r="G35" s="10">
        <f>IF(DRG_14!G35=0,"-",DRG_15!G35/DRG_14!G35*100-100)</f>
        <v>-72.274858931289302</v>
      </c>
      <c r="H35" s="21">
        <f>IF(DRG_14!I35=0,"-",DRG_15!I35/DRG_14!I35*100-100)</f>
        <v>2.7763292816124618</v>
      </c>
      <c r="I35" s="110"/>
      <c r="J35" s="47"/>
      <c r="K35" s="110"/>
    </row>
    <row r="36" spans="1:11" ht="13.5" customHeight="1" x14ac:dyDescent="0.2">
      <c r="A36" s="38"/>
      <c r="B36" s="13" t="s">
        <v>16</v>
      </c>
      <c r="C36" s="23">
        <f>IF(DRG_14!C36=0,"-",DRG_15!C36/DRG_14!C36*100-100)</f>
        <v>7.597814628377364E-2</v>
      </c>
      <c r="D36" s="22">
        <f>IF(DRG_14!D36=0,"-",DRG_15!D36/DRG_14!D36*100-100)</f>
        <v>4.5511291154294469</v>
      </c>
      <c r="E36" s="22">
        <f>IF(DRG_14!E36=0,"-",DRG_15!E36/DRG_14!E36*100-100)</f>
        <v>1.9161688378364801</v>
      </c>
      <c r="F36" s="22">
        <f>IF(DRG_14!F36=0,"-",DRG_15!F36/DRG_14!F36*100-100)</f>
        <v>10.853686166805716</v>
      </c>
      <c r="G36" s="89">
        <f>IF(DRG_14!G36=0,"-",DRG_15!G36/DRG_14!G36*100-100)</f>
        <v>-100</v>
      </c>
      <c r="H36" s="23">
        <f>IF(DRG_14!I36=0,"-",DRG_15!I36/DRG_14!I36*100-100)</f>
        <v>1.81158153785357</v>
      </c>
      <c r="I36" s="110"/>
      <c r="J36" s="110"/>
      <c r="K36" s="110"/>
    </row>
    <row r="37" spans="1:11" ht="13.5" customHeight="1" x14ac:dyDescent="0.2">
      <c r="I37" s="110"/>
      <c r="J37" s="110"/>
      <c r="K37" s="110"/>
    </row>
    <row r="38" spans="1:11" ht="13.5" customHeight="1" x14ac:dyDescent="0.2">
      <c r="I38" s="110"/>
      <c r="J38" s="110"/>
      <c r="K38" s="110"/>
    </row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2" orientation="landscape" r:id="rId1"/>
  <headerFooter alignWithMargins="0">
    <oddHeader>&amp;CSide &amp;P /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O45"/>
  <sheetViews>
    <sheetView tabSelected="1" zoomScaleNormal="100" workbookViewId="0">
      <selection activeCell="H37" sqref="H37"/>
    </sheetView>
  </sheetViews>
  <sheetFormatPr defaultColWidth="8.85546875" defaultRowHeight="12" x14ac:dyDescent="0.2"/>
  <cols>
    <col min="1" max="1" width="8.5703125" style="143" customWidth="1"/>
    <col min="2" max="2" width="39.28515625" style="107" customWidth="1"/>
    <col min="3" max="8" width="10" style="107" customWidth="1"/>
    <col min="9" max="9" width="11.42578125" style="129" customWidth="1"/>
    <col min="10" max="10" width="9.42578125" style="107" customWidth="1"/>
    <col min="11" max="12" width="8.85546875" style="107"/>
    <col min="13" max="13" width="10.140625" style="107" bestFit="1" customWidth="1"/>
    <col min="14" max="16384" width="8.85546875" style="107"/>
  </cols>
  <sheetData>
    <row r="1" spans="1:15" ht="15.75" x14ac:dyDescent="0.25">
      <c r="A1" s="72" t="str">
        <f>'Skema1-7_2014'!A1</f>
        <v>Endelig version 12. december 2016</v>
      </c>
    </row>
    <row r="2" spans="1:15" ht="13.5" customHeight="1" x14ac:dyDescent="0.2">
      <c r="A2" s="113" t="s">
        <v>139</v>
      </c>
    </row>
    <row r="3" spans="1:15" ht="13.5" customHeight="1" x14ac:dyDescent="0.2">
      <c r="A3" s="93" t="s">
        <v>43</v>
      </c>
    </row>
    <row r="4" spans="1:15" ht="33.75" customHeight="1" x14ac:dyDescent="0.2">
      <c r="A4" s="114"/>
      <c r="B4" s="115"/>
      <c r="C4" s="212" t="s">
        <v>19</v>
      </c>
      <c r="D4" s="213"/>
      <c r="E4" s="212" t="s">
        <v>44</v>
      </c>
      <c r="F4" s="213"/>
      <c r="G4" s="211" t="s">
        <v>140</v>
      </c>
      <c r="H4" s="211"/>
      <c r="I4" s="211"/>
      <c r="J4" s="116" t="s">
        <v>22</v>
      </c>
    </row>
    <row r="5" spans="1:15" ht="24" customHeight="1" x14ac:dyDescent="0.2">
      <c r="A5" s="117" t="s">
        <v>8</v>
      </c>
      <c r="B5" s="118" t="s">
        <v>0</v>
      </c>
      <c r="C5" s="147">
        <v>2014</v>
      </c>
      <c r="D5" s="146">
        <v>2015</v>
      </c>
      <c r="E5" s="150">
        <v>2014</v>
      </c>
      <c r="F5" s="146">
        <v>2015</v>
      </c>
      <c r="G5" s="120" t="s">
        <v>29</v>
      </c>
      <c r="H5" s="121" t="s">
        <v>20</v>
      </c>
      <c r="I5" s="208" t="s">
        <v>21</v>
      </c>
      <c r="J5" s="122">
        <v>2015</v>
      </c>
    </row>
    <row r="6" spans="1:15" ht="13.5" customHeight="1" x14ac:dyDescent="0.2">
      <c r="A6" s="4">
        <f>+'(skema1-7_2014 - 14pl)'!A5</f>
        <v>1301</v>
      </c>
      <c r="B6" s="4" t="str">
        <f>+'(skema1-7_2014 - 14pl)'!B5</f>
        <v>Rigshospitalet</v>
      </c>
      <c r="C6" s="123">
        <f>DRG_14!I5/1000</f>
        <v>8060.5497376888079</v>
      </c>
      <c r="D6" s="148">
        <f>DRG_15!I5/1000</f>
        <v>7830.7647402190005</v>
      </c>
      <c r="E6" s="124">
        <f>DTD_14!G5/1000</f>
        <v>7295.1867973218132</v>
      </c>
      <c r="F6" s="151">
        <f>(DTD_15!G5/1000)</f>
        <v>7181.2055115572311</v>
      </c>
      <c r="G6" s="125">
        <f>(D6/C6-1)*100</f>
        <v>-2.8507360533413628</v>
      </c>
      <c r="H6" s="126">
        <f>(F6/E6-1)*100</f>
        <v>-1.5624176451030203</v>
      </c>
      <c r="I6" s="127">
        <f>((D6/C6)/(F6/E6)-1)*100</f>
        <v>-1.3087668118397788</v>
      </c>
      <c r="J6" s="128">
        <f t="shared" ref="J6:J30" si="0">(D6/F6)/($D$30/$F$30)*100</f>
        <v>97.792379874755767</v>
      </c>
      <c r="K6" s="132"/>
      <c r="O6" s="134"/>
    </row>
    <row r="7" spans="1:15" ht="13.5" customHeight="1" x14ac:dyDescent="0.2">
      <c r="A7" s="7">
        <f>+'(skema1-7_2014 - 14pl)'!A6</f>
        <v>1309</v>
      </c>
      <c r="B7" s="7" t="str">
        <f>+'(skema1-7_2014 - 14pl)'!B6</f>
        <v>Bispebjerg og Frederiksberg Hospital</v>
      </c>
      <c r="C7" s="123">
        <f>DRG_14!I6/1000</f>
        <v>2608.4432098924303</v>
      </c>
      <c r="D7" s="148">
        <f>DRG_15!I6/1000</f>
        <v>2649.0898605813868</v>
      </c>
      <c r="E7" s="130">
        <f>DTD_14!G6/1000</f>
        <v>2403.7401075248354</v>
      </c>
      <c r="F7" s="148">
        <f>DTD_15!G6/1000</f>
        <v>2403.2666983580466</v>
      </c>
      <c r="G7" s="131">
        <f t="shared" ref="G7:G29" si="1">(D7/C7-1)*100</f>
        <v>1.5582724030488881</v>
      </c>
      <c r="H7" s="132">
        <f t="shared" ref="H7:H29" si="2">(F7/E7-1)*100</f>
        <v>-1.9694690174976159E-2</v>
      </c>
      <c r="I7" s="133">
        <f t="shared" ref="I7:I29" si="3">((D7/C7)/(F7/E7)-1)*100</f>
        <v>1.5782779301723115</v>
      </c>
      <c r="J7" s="128">
        <f t="shared" si="0"/>
        <v>98.853696989312283</v>
      </c>
      <c r="K7" s="132"/>
      <c r="O7" s="134"/>
    </row>
    <row r="8" spans="1:15" ht="13.5" customHeight="1" x14ac:dyDescent="0.2">
      <c r="A8" s="7">
        <f>+'(skema1-7_2014 - 14pl)'!A7</f>
        <v>1330</v>
      </c>
      <c r="B8" s="7" t="str">
        <f>+'(skema1-7_2014 - 14pl)'!B7</f>
        <v>Amager og Hvidovre Hospital</v>
      </c>
      <c r="C8" s="123">
        <f>DRG_14!I7/1000</f>
        <v>2834.845741128619</v>
      </c>
      <c r="D8" s="148">
        <f>DRG_15!I7/1000</f>
        <v>3097.9596848694719</v>
      </c>
      <c r="E8" s="130">
        <f>DTD_14!G7/1000</f>
        <v>2494.2199261341166</v>
      </c>
      <c r="F8" s="148">
        <f>DTD_15!G7/1000</f>
        <v>2813.5620162931327</v>
      </c>
      <c r="G8" s="131">
        <f t="shared" si="1"/>
        <v>9.2814201465544635</v>
      </c>
      <c r="H8" s="132">
        <f t="shared" si="2"/>
        <v>12.803285179987167</v>
      </c>
      <c r="I8" s="133">
        <f t="shared" si="3"/>
        <v>-3.122129845609789</v>
      </c>
      <c r="J8" s="128">
        <f t="shared" si="0"/>
        <v>98.745534203823311</v>
      </c>
      <c r="K8" s="132"/>
      <c r="O8" s="134"/>
    </row>
    <row r="9" spans="1:15" ht="13.5" customHeight="1" x14ac:dyDescent="0.2">
      <c r="A9" s="7">
        <f>+'(skema1-7_2014 - 14pl)'!A8</f>
        <v>1516</v>
      </c>
      <c r="B9" s="7" t="str">
        <f>+'(skema1-7_2014 - 14pl)'!B8</f>
        <v>Herlev og Gentofte Hospital</v>
      </c>
      <c r="C9" s="123">
        <f>DRG_14!I8/1000</f>
        <v>4967.1614369121617</v>
      </c>
      <c r="D9" s="148">
        <f>DRG_15!I8/1000</f>
        <v>5064.3577933406314</v>
      </c>
      <c r="E9" s="130">
        <f>DTD_14!G8/1000</f>
        <v>4271.4627814209643</v>
      </c>
      <c r="F9" s="148">
        <f>DTD_15!G8/1000</f>
        <v>4187.9308025239834</v>
      </c>
      <c r="G9" s="131">
        <f t="shared" si="1"/>
        <v>1.9567786886526495</v>
      </c>
      <c r="H9" s="132">
        <f t="shared" si="2"/>
        <v>-1.9555825058410692</v>
      </c>
      <c r="I9" s="133">
        <f t="shared" si="3"/>
        <v>3.9903966941583491</v>
      </c>
      <c r="J9" s="128">
        <f t="shared" si="0"/>
        <v>108.44838217808979</v>
      </c>
      <c r="K9" s="129"/>
      <c r="O9" s="134"/>
    </row>
    <row r="10" spans="1:15" ht="13.5" customHeight="1" x14ac:dyDescent="0.2">
      <c r="A10" s="7">
        <f>+'(skema1-7_2014 - 14pl)'!A9</f>
        <v>2000</v>
      </c>
      <c r="B10" s="7" t="str">
        <f>+'(skema1-7_2014 - 14pl)'!B9</f>
        <v>Nordsjællands Hospital</v>
      </c>
      <c r="C10" s="123">
        <f>DRG_14!I9/1000</f>
        <v>2505.454383982948</v>
      </c>
      <c r="D10" s="148">
        <f>DRG_15!I9/1000</f>
        <v>2586.8278456551475</v>
      </c>
      <c r="E10" s="130">
        <f>DTD_14!G9/1000</f>
        <v>2270.7754252597201</v>
      </c>
      <c r="F10" s="148">
        <f>DTD_15!G9/1000</f>
        <v>2279.7674574451808</v>
      </c>
      <c r="G10" s="131">
        <f t="shared" si="1"/>
        <v>3.2478524531282416</v>
      </c>
      <c r="H10" s="132">
        <f t="shared" si="2"/>
        <v>0.39598949704293673</v>
      </c>
      <c r="I10" s="133">
        <f t="shared" si="3"/>
        <v>2.8406144213253715</v>
      </c>
      <c r="J10" s="128">
        <f t="shared" si="0"/>
        <v>101.75954848817588</v>
      </c>
      <c r="K10" s="129"/>
      <c r="O10" s="134"/>
    </row>
    <row r="11" spans="1:15" ht="13.5" customHeight="1" x14ac:dyDescent="0.2">
      <c r="A11" s="7">
        <f>+'(skema1-7_2014 - 14pl)'!A10</f>
        <v>4001</v>
      </c>
      <c r="B11" s="7" t="str">
        <f>+'(skema1-7_2014 - 14pl)'!B10</f>
        <v>Bornholms Hospital</v>
      </c>
      <c r="C11" s="123">
        <f>DRG_14!I10/1000</f>
        <v>328.17364799631491</v>
      </c>
      <c r="D11" s="148">
        <f>DRG_15!I10/1000</f>
        <v>338.93540075618711</v>
      </c>
      <c r="E11" s="130">
        <f>DTD_14!G10/1000</f>
        <v>371.97564026555563</v>
      </c>
      <c r="F11" s="148">
        <f>DTD_15!G10/1000</f>
        <v>372.8109731599796</v>
      </c>
      <c r="G11" s="131">
        <f t="shared" si="1"/>
        <v>3.2792860808839253</v>
      </c>
      <c r="H11" s="132">
        <f t="shared" si="2"/>
        <v>0.22456655866702757</v>
      </c>
      <c r="I11" s="133">
        <f t="shared" si="3"/>
        <v>3.0478750141850641</v>
      </c>
      <c r="J11" s="128">
        <f t="shared" si="0"/>
        <v>81.531689026134899</v>
      </c>
      <c r="K11" s="129"/>
      <c r="O11" s="134"/>
    </row>
    <row r="12" spans="1:15" ht="13.5" customHeight="1" x14ac:dyDescent="0.2">
      <c r="A12" s="7">
        <f>+'(skema1-7_2014 - 14pl)'!A11</f>
        <v>3810</v>
      </c>
      <c r="B12" s="7" t="str">
        <f>+'(skema1-7_2014 - 14pl)'!B11</f>
        <v>Roskilde og Køge sygehuse</v>
      </c>
      <c r="C12" s="123">
        <f>DRG_14!I11/1000</f>
        <v>2938.4444836944522</v>
      </c>
      <c r="D12" s="148">
        <f>DRG_15!I11/1000</f>
        <v>3175.944730667783</v>
      </c>
      <c r="E12" s="130">
        <f>DTD_14!G11/1000</f>
        <v>2628.4749761631965</v>
      </c>
      <c r="F12" s="148">
        <f>DTD_15!G11/1000</f>
        <v>2669.3399116459564</v>
      </c>
      <c r="G12" s="131">
        <f t="shared" si="1"/>
        <v>8.0825160485838552</v>
      </c>
      <c r="H12" s="132">
        <f t="shared" si="2"/>
        <v>1.5547013326491887</v>
      </c>
      <c r="I12" s="133">
        <f t="shared" si="3"/>
        <v>6.4278803740974721</v>
      </c>
      <c r="J12" s="128">
        <f t="shared" si="0"/>
        <v>106.70069546429613</v>
      </c>
      <c r="K12" s="129"/>
      <c r="O12" s="134"/>
    </row>
    <row r="13" spans="1:15" ht="13.5" customHeight="1" x14ac:dyDescent="0.2">
      <c r="A13" s="7">
        <f>+'(skema1-7_2014 - 14pl)'!A12</f>
        <v>3820</v>
      </c>
      <c r="B13" s="7" t="str">
        <f>+'(skema1-7_2014 - 14pl)'!B12</f>
        <v>Holbæk Sygehus</v>
      </c>
      <c r="C13" s="123">
        <f>DRG_14!I12/1000</f>
        <v>1169.3926657965756</v>
      </c>
      <c r="D13" s="148">
        <f>DRG_15!I12/1000</f>
        <v>1206.0757111763439</v>
      </c>
      <c r="E13" s="130">
        <f>DTD_14!G12/1000</f>
        <v>1086.4338064276687</v>
      </c>
      <c r="F13" s="148">
        <f>DTD_15!G12/1000</f>
        <v>1058.0046793892957</v>
      </c>
      <c r="G13" s="131">
        <f t="shared" si="1"/>
        <v>3.1369313706769653</v>
      </c>
      <c r="H13" s="132">
        <f t="shared" si="2"/>
        <v>-2.6167380718620681</v>
      </c>
      <c r="I13" s="133">
        <f t="shared" si="3"/>
        <v>5.9082734841895634</v>
      </c>
      <c r="J13" s="128">
        <f t="shared" si="0"/>
        <v>102.23160450737147</v>
      </c>
      <c r="K13" s="129"/>
      <c r="O13" s="134"/>
    </row>
    <row r="14" spans="1:15" ht="13.5" customHeight="1" x14ac:dyDescent="0.2">
      <c r="A14" s="7">
        <f>+'(skema1-7_2014 - 14pl)'!A13</f>
        <v>3830</v>
      </c>
      <c r="B14" s="7" t="str">
        <f>+'(skema1-7_2014 - 14pl)'!B13</f>
        <v>Næstved, Slagelse og Ringsted sygehuse</v>
      </c>
      <c r="C14" s="123">
        <f>DRG_14!I13/1000</f>
        <v>2544.5131239883758</v>
      </c>
      <c r="D14" s="148">
        <f>DRG_15!I13/1000</f>
        <v>2570.248991329724</v>
      </c>
      <c r="E14" s="130">
        <f>DTD_14!G13/1000</f>
        <v>2418.0824631050687</v>
      </c>
      <c r="F14" s="148">
        <f>DTD_15!G13/1000</f>
        <v>2293.7117683184956</v>
      </c>
      <c r="G14" s="131">
        <f t="shared" si="1"/>
        <v>1.0114260012543674</v>
      </c>
      <c r="H14" s="132">
        <f t="shared" si="2"/>
        <v>-5.1433603561587438</v>
      </c>
      <c r="I14" s="133">
        <f t="shared" si="3"/>
        <v>6.4885140149624876</v>
      </c>
      <c r="J14" s="128">
        <f t="shared" si="0"/>
        <v>100.49270783415804</v>
      </c>
      <c r="K14" s="129"/>
      <c r="O14" s="134"/>
    </row>
    <row r="15" spans="1:15" ht="13.5" customHeight="1" x14ac:dyDescent="0.2">
      <c r="A15" s="7">
        <f>+'(skema1-7_2014 - 14pl)'!A14</f>
        <v>3840</v>
      </c>
      <c r="B15" s="7" t="str">
        <f>+'(skema1-7_2014 - 14pl)'!B14</f>
        <v>Nykøbing Sygehus</v>
      </c>
      <c r="C15" s="123">
        <f>DRG_14!I14/1000</f>
        <v>825.27664440247418</v>
      </c>
      <c r="D15" s="148">
        <f>DRG_15!I14/1000</f>
        <v>840.25507824526812</v>
      </c>
      <c r="E15" s="130">
        <f>DTD_14!G14/1000</f>
        <v>862.20284072565664</v>
      </c>
      <c r="F15" s="148">
        <f>DTD_15!G14/1000</f>
        <v>844.61666465790779</v>
      </c>
      <c r="G15" s="131">
        <f t="shared" si="1"/>
        <v>1.8149591345383076</v>
      </c>
      <c r="H15" s="132">
        <f t="shared" si="2"/>
        <v>-2.0396796713111898</v>
      </c>
      <c r="I15" s="133">
        <f t="shared" si="3"/>
        <v>3.9348981229501145</v>
      </c>
      <c r="J15" s="128">
        <f t="shared" si="0"/>
        <v>89.217426968482755</v>
      </c>
      <c r="K15" s="129"/>
      <c r="O15" s="134"/>
    </row>
    <row r="16" spans="1:15" ht="13.5" customHeight="1" x14ac:dyDescent="0.2">
      <c r="A16" s="7">
        <f>+'(skema1-7_2014 - 14pl)'!A15</f>
        <v>4202</v>
      </c>
      <c r="B16" s="7" t="str">
        <f>+'(skema1-7_2014 - 14pl)'!B15</f>
        <v>Odense Universitetshospital</v>
      </c>
      <c r="C16" s="123">
        <f>DRG_14!I15/1000</f>
        <v>6294.5290170485623</v>
      </c>
      <c r="D16" s="148">
        <f>DRG_15!I15/1000</f>
        <v>6348.456052592428</v>
      </c>
      <c r="E16" s="130">
        <f>DTD_14!G15/1000</f>
        <v>5671.6133786525033</v>
      </c>
      <c r="F16" s="148">
        <f>DTD_15!G15/1000</f>
        <v>5626.2591852391524</v>
      </c>
      <c r="G16" s="131">
        <f t="shared" si="1"/>
        <v>0.8567286829213927</v>
      </c>
      <c r="H16" s="132">
        <f t="shared" si="2"/>
        <v>-0.79967004775149952</v>
      </c>
      <c r="I16" s="133">
        <f t="shared" si="3"/>
        <v>1.6697512311402818</v>
      </c>
      <c r="J16" s="128">
        <f t="shared" si="0"/>
        <v>101.19209253006905</v>
      </c>
      <c r="K16" s="129"/>
      <c r="O16" s="134"/>
    </row>
    <row r="17" spans="1:15" ht="13.5" customHeight="1" x14ac:dyDescent="0.2">
      <c r="A17" s="7">
        <f>+'(skema1-7_2014 - 14pl)'!A16</f>
        <v>5000</v>
      </c>
      <c r="B17" s="7" t="str">
        <f>+'(skema1-7_2014 - 14pl)'!B16</f>
        <v>Sygehus Sønderjylland</v>
      </c>
      <c r="C17" s="123">
        <f>DRG_14!I16/1000</f>
        <v>1763.8311857649028</v>
      </c>
      <c r="D17" s="148">
        <f>DRG_15!I16/1000</f>
        <v>1782.788076865995</v>
      </c>
      <c r="E17" s="130">
        <f>DTD_14!G16/1000</f>
        <v>1643.7200254938721</v>
      </c>
      <c r="F17" s="148">
        <f>DTD_15!G16/1000</f>
        <v>1576.6564965403199</v>
      </c>
      <c r="G17" s="131">
        <f t="shared" si="1"/>
        <v>1.0747565443952167</v>
      </c>
      <c r="H17" s="132">
        <f t="shared" si="2"/>
        <v>-4.0799849070039862</v>
      </c>
      <c r="I17" s="133">
        <f t="shared" si="3"/>
        <v>5.3739998335087913</v>
      </c>
      <c r="J17" s="128">
        <f t="shared" si="0"/>
        <v>101.4053411366981</v>
      </c>
      <c r="K17" s="129"/>
      <c r="O17" s="134"/>
    </row>
    <row r="18" spans="1:15" ht="13.5" customHeight="1" x14ac:dyDescent="0.2">
      <c r="A18" s="7">
        <f>+'(skema1-7_2014 - 14pl)'!A17</f>
        <v>5501</v>
      </c>
      <c r="B18" s="7" t="str">
        <f>+'(skema1-7_2014 - 14pl)'!B17</f>
        <v>Sydvestjysk Sygehus</v>
      </c>
      <c r="C18" s="123">
        <f>DRG_14!I17/1000</f>
        <v>1805.5965399541928</v>
      </c>
      <c r="D18" s="148">
        <f>DRG_15!I17/1000</f>
        <v>1806.273640603694</v>
      </c>
      <c r="E18" s="130">
        <f>DTD_14!G17/1000</f>
        <v>1601.7453335160069</v>
      </c>
      <c r="F18" s="148">
        <f>DTD_15!G17/1000</f>
        <v>1588.1141574442959</v>
      </c>
      <c r="G18" s="131">
        <f t="shared" si="1"/>
        <v>3.7500107832411089E-2</v>
      </c>
      <c r="H18" s="132">
        <f t="shared" si="2"/>
        <v>-0.85102018320160067</v>
      </c>
      <c r="I18" s="133">
        <f t="shared" si="3"/>
        <v>0.8961466801532092</v>
      </c>
      <c r="J18" s="128">
        <f t="shared" si="0"/>
        <v>101.99996459099718</v>
      </c>
      <c r="K18" s="129"/>
      <c r="O18" s="134"/>
    </row>
    <row r="19" spans="1:15" ht="13.5" customHeight="1" x14ac:dyDescent="0.2">
      <c r="A19" s="7">
        <f>+'(skema1-7_2014 - 14pl)'!A18</f>
        <v>6007</v>
      </c>
      <c r="B19" s="7" t="str">
        <f>+'(skema1-7_2014 - 14pl)'!B18</f>
        <v>Fredericia og Kolding sygehuse</v>
      </c>
      <c r="C19" s="123">
        <f>DRG_14!I18/1000</f>
        <v>1456.5748801940651</v>
      </c>
      <c r="D19" s="148">
        <f>DRG_15!I18/1000</f>
        <v>1461.2389939709822</v>
      </c>
      <c r="E19" s="130">
        <f>DTD_14!G18/1000</f>
        <v>1370.6718150392744</v>
      </c>
      <c r="F19" s="148">
        <f>DTD_15!G18/1000</f>
        <v>1345.04017577064</v>
      </c>
      <c r="G19" s="131">
        <f t="shared" si="1"/>
        <v>0.32021105405137806</v>
      </c>
      <c r="H19" s="132">
        <f t="shared" si="2"/>
        <v>-1.870005568612354</v>
      </c>
      <c r="I19" s="133">
        <f t="shared" si="3"/>
        <v>2.2319542922170754</v>
      </c>
      <c r="J19" s="128">
        <f t="shared" si="0"/>
        <v>97.428090416350614</v>
      </c>
      <c r="K19" s="129"/>
      <c r="O19" s="134"/>
    </row>
    <row r="20" spans="1:15" ht="13.5" customHeight="1" x14ac:dyDescent="0.2">
      <c r="A20" s="7">
        <f>+'(skema1-7_2014 - 14pl)'!A19</f>
        <v>6008</v>
      </c>
      <c r="B20" s="7" t="str">
        <f>+'(skema1-7_2014 - 14pl)'!B19</f>
        <v>Vejle-Give-Middelfart sygehuse</v>
      </c>
      <c r="C20" s="123">
        <f>DRG_14!I19/1000</f>
        <v>1709.7070884122879</v>
      </c>
      <c r="D20" s="148">
        <f>DRG_15!I19/1000</f>
        <v>1694.6062940018724</v>
      </c>
      <c r="E20" s="130">
        <f>DTD_14!G19/1000</f>
        <v>1380.6908596339911</v>
      </c>
      <c r="F20" s="148">
        <f>DTD_15!G19/1000</f>
        <v>1378.0713562567041</v>
      </c>
      <c r="G20" s="131">
        <f t="shared" si="1"/>
        <v>-0.88323868531415828</v>
      </c>
      <c r="H20" s="132">
        <f t="shared" si="2"/>
        <v>-0.18972410507456239</v>
      </c>
      <c r="I20" s="133">
        <f t="shared" si="3"/>
        <v>-0.6948328456377495</v>
      </c>
      <c r="J20" s="128">
        <f t="shared" si="0"/>
        <v>110.27963077905491</v>
      </c>
      <c r="K20" s="129"/>
      <c r="O20" s="134"/>
    </row>
    <row r="21" spans="1:15" ht="13.5" customHeight="1" x14ac:dyDescent="0.2">
      <c r="A21" s="7">
        <f>+'(skema1-7_2014 - 14pl)'!A20</f>
        <v>6013</v>
      </c>
      <c r="B21" s="7" t="str">
        <f>+'(skema1-7_2014 - 14pl)'!B20</f>
        <v>De Vestdanske Friklinikker, Give</v>
      </c>
      <c r="C21" s="123">
        <f>DRG_14!I20/1000</f>
        <v>137.72918378166779</v>
      </c>
      <c r="D21" s="148">
        <f>DRG_15!I20/1000</f>
        <v>126.77195281697126</v>
      </c>
      <c r="E21" s="130">
        <f>DTD_14!G20/1000</f>
        <v>87.417458654399994</v>
      </c>
      <c r="F21" s="148">
        <f>DTD_15!G20/1000</f>
        <v>78.631035199999999</v>
      </c>
      <c r="G21" s="131">
        <f t="shared" si="1"/>
        <v>-7.9556348653501363</v>
      </c>
      <c r="H21" s="132">
        <f t="shared" si="2"/>
        <v>-10.05110831365692</v>
      </c>
      <c r="I21" s="133">
        <f t="shared" si="3"/>
        <v>2.3296267569519635</v>
      </c>
      <c r="J21" s="128">
        <f t="shared" si="0"/>
        <v>144.58637889684022</v>
      </c>
      <c r="K21" s="129"/>
      <c r="O21" s="134"/>
    </row>
    <row r="22" spans="1:15" ht="13.5" customHeight="1" x14ac:dyDescent="0.2">
      <c r="A22" s="7">
        <f>+'(skema1-7_2014 - 14pl)'!A21</f>
        <v>6006</v>
      </c>
      <c r="B22" s="7" t="str">
        <f>+'(skema1-7_2014 - 14pl)'!B21</f>
        <v>Hospitalenheden Horsens</v>
      </c>
      <c r="C22" s="123">
        <f>DRG_14!I21/1000</f>
        <v>1125.9550158327902</v>
      </c>
      <c r="D22" s="148">
        <f>DRG_15!I21/1000</f>
        <v>1132.9183391696847</v>
      </c>
      <c r="E22" s="130">
        <f>DTD_14!G21/1000</f>
        <v>944.07739134798396</v>
      </c>
      <c r="F22" s="148">
        <f>DTD_15!G21/1000</f>
        <v>939.81061909974403</v>
      </c>
      <c r="G22" s="131">
        <f t="shared" si="1"/>
        <v>0.61843708132018893</v>
      </c>
      <c r="H22" s="132">
        <f t="shared" si="2"/>
        <v>-0.45195153356524242</v>
      </c>
      <c r="I22" s="133">
        <f t="shared" si="3"/>
        <v>1.0752482156858534</v>
      </c>
      <c r="J22" s="128">
        <f t="shared" si="0"/>
        <v>108.10765655207636</v>
      </c>
      <c r="K22" s="129"/>
      <c r="O22" s="134"/>
    </row>
    <row r="23" spans="1:15" ht="13.5" customHeight="1" x14ac:dyDescent="0.2">
      <c r="A23" s="7">
        <f>+'(skema1-7_2014 - 14pl)'!A22</f>
        <v>6650</v>
      </c>
      <c r="B23" s="7" t="str">
        <f>+'(skema1-7_2014 - 14pl)'!B22</f>
        <v>Hospitalsenheden Vest</v>
      </c>
      <c r="C23" s="123">
        <f>DRG_14!I22/1000</f>
        <v>2173.6999464899272</v>
      </c>
      <c r="D23" s="148">
        <f>DRG_15!I22/1000</f>
        <v>2253.1700618923214</v>
      </c>
      <c r="E23" s="130">
        <f>DTD_14!G22/1000</f>
        <v>1947.5815753788179</v>
      </c>
      <c r="F23" s="148">
        <f>DTD_15!G22/1000</f>
        <v>1958.5356621546</v>
      </c>
      <c r="G23" s="131">
        <f t="shared" si="1"/>
        <v>3.6559836849019423</v>
      </c>
      <c r="H23" s="132">
        <f t="shared" si="2"/>
        <v>0.5624455947962792</v>
      </c>
      <c r="I23" s="133">
        <f t="shared" si="3"/>
        <v>3.07623593659474</v>
      </c>
      <c r="J23" s="128">
        <f t="shared" si="0"/>
        <v>103.17172274293758</v>
      </c>
      <c r="K23" s="129"/>
      <c r="O23" s="134"/>
    </row>
    <row r="24" spans="1:15" ht="13.5" customHeight="1" x14ac:dyDescent="0.2">
      <c r="A24" s="7">
        <f>+'(skema1-7_2014 - 14pl)'!A23</f>
        <v>6620</v>
      </c>
      <c r="B24" s="7" t="str">
        <f>+'(skema1-7_2014 - 14pl)'!B23</f>
        <v>Aarhus Universitetshospital</v>
      </c>
      <c r="C24" s="123">
        <f>DRG_14!I23/1000</f>
        <v>5998.6626357367286</v>
      </c>
      <c r="D24" s="148">
        <f>DRG_15!I23/1000</f>
        <v>6191.8982882044575</v>
      </c>
      <c r="E24" s="130">
        <f>DTD_14!G23/1000</f>
        <v>5716.1351649792177</v>
      </c>
      <c r="F24" s="148">
        <f>DTD_15!G23/1000</f>
        <v>5923.4121662776633</v>
      </c>
      <c r="G24" s="131">
        <f t="shared" si="1"/>
        <v>3.2213122191026011</v>
      </c>
      <c r="H24" s="132">
        <f t="shared" si="2"/>
        <v>3.6261738975026381</v>
      </c>
      <c r="I24" s="133">
        <f t="shared" si="3"/>
        <v>-0.39069441934669324</v>
      </c>
      <c r="J24" s="128">
        <f t="shared" si="0"/>
        <v>93.745419075149655</v>
      </c>
      <c r="K24" s="129"/>
      <c r="O24" s="134"/>
    </row>
    <row r="25" spans="1:15" ht="13.5" customHeight="1" x14ac:dyDescent="0.2">
      <c r="A25" s="7">
        <f>+'(skema1-7_2014 - 14pl)'!A24</f>
        <v>7005</v>
      </c>
      <c r="B25" s="7" t="str">
        <f>+'(skema1-7_2014 - 14pl)'!B24</f>
        <v>Regionshospitalet Randers</v>
      </c>
      <c r="C25" s="123">
        <f>DRG_14!I24/1000</f>
        <v>1227.8263308526646</v>
      </c>
      <c r="D25" s="148">
        <f>DRG_15!I24/1000</f>
        <v>1288.812858419449</v>
      </c>
      <c r="E25" s="130">
        <f>DTD_14!G24/1000</f>
        <v>1030.9483060305733</v>
      </c>
      <c r="F25" s="148">
        <f>DTD_15!G24/1000</f>
        <v>1050.2093834720479</v>
      </c>
      <c r="G25" s="131">
        <f t="shared" si="1"/>
        <v>4.967032065881205</v>
      </c>
      <c r="H25" s="132">
        <f t="shared" si="2"/>
        <v>1.8682874135207417</v>
      </c>
      <c r="I25" s="133">
        <f t="shared" si="3"/>
        <v>3.0419129751161122</v>
      </c>
      <c r="J25" s="128">
        <f t="shared" si="0"/>
        <v>110.0556036363962</v>
      </c>
      <c r="K25" s="129"/>
      <c r="O25" s="134"/>
    </row>
    <row r="26" spans="1:15" ht="13.5" customHeight="1" x14ac:dyDescent="0.2">
      <c r="A26" s="7">
        <f>+'(skema1-7_2014 - 14pl)'!A25</f>
        <v>6630</v>
      </c>
      <c r="B26" s="7" t="str">
        <f>+'(skema1-7_2014 - 14pl)'!B25</f>
        <v>Hospitalsenhed Midt</v>
      </c>
      <c r="C26" s="123">
        <f>DRG_14!I25/1000</f>
        <v>2590.8139847421935</v>
      </c>
      <c r="D26" s="148">
        <f>DRG_15!I25/1000</f>
        <v>2566.6185071568398</v>
      </c>
      <c r="E26" s="130">
        <f>DTD_14!G25/1000</f>
        <v>2401.4036581655569</v>
      </c>
      <c r="F26" s="148">
        <f>DTD_15!G25/1000</f>
        <v>2349.2219844726396</v>
      </c>
      <c r="G26" s="131">
        <f t="shared" si="1"/>
        <v>-0.93389481946004604</v>
      </c>
      <c r="H26" s="132">
        <f t="shared" si="2"/>
        <v>-2.1729655285350535</v>
      </c>
      <c r="I26" s="133">
        <f t="shared" si="3"/>
        <v>1.2665933458674283</v>
      </c>
      <c r="J26" s="128">
        <f t="shared" si="0"/>
        <v>97.979554229041483</v>
      </c>
      <c r="K26" s="129"/>
      <c r="O26" s="134"/>
    </row>
    <row r="27" spans="1:15" ht="13.5" customHeight="1" x14ac:dyDescent="0.2">
      <c r="A27" s="7">
        <f>+'(skema1-7_2014 - 14pl)'!A26</f>
        <v>7603</v>
      </c>
      <c r="B27" s="7" t="str">
        <f>+'(skema1-7_2014 - 14pl)'!B26</f>
        <v>Sygehus Thy - Mors</v>
      </c>
      <c r="C27" s="123">
        <f>DRG_14!I26/1000</f>
        <v>373.54690152843028</v>
      </c>
      <c r="D27" s="148">
        <f>DRG_15!I26/1000</f>
        <v>378.34753442383692</v>
      </c>
      <c r="E27" s="130">
        <f>DTD_14!G26/1000</f>
        <v>410.69308713123581</v>
      </c>
      <c r="F27" s="148">
        <f>DTD_15!G26/1000</f>
        <v>394.70846266580691</v>
      </c>
      <c r="G27" s="131">
        <f t="shared" si="1"/>
        <v>1.2851486321433958</v>
      </c>
      <c r="H27" s="132">
        <f t="shared" si="2"/>
        <v>-3.8921094526047084</v>
      </c>
      <c r="I27" s="133">
        <f t="shared" si="3"/>
        <v>5.3869230250090272</v>
      </c>
      <c r="J27" s="128">
        <f t="shared" si="0"/>
        <v>85.96321792283635</v>
      </c>
      <c r="K27" s="129"/>
      <c r="O27" s="134"/>
    </row>
    <row r="28" spans="1:15" ht="13.5" customHeight="1" x14ac:dyDescent="0.2">
      <c r="A28" s="7">
        <f>+'(skema1-7_2014 - 14pl)'!A27</f>
        <v>8001</v>
      </c>
      <c r="B28" s="7" t="str">
        <f>+'(skema1-7_2014 - 14pl)'!B27</f>
        <v>Aalborg Universitetshospital</v>
      </c>
      <c r="C28" s="123">
        <f>DRG_14!I27/1000</f>
        <v>3964.7952352785496</v>
      </c>
      <c r="D28" s="148">
        <f>DRG_15!I27/1000</f>
        <v>4058.8963524956953</v>
      </c>
      <c r="E28" s="130">
        <f>DTD_14!G27/1000</f>
        <v>3912.9619197896964</v>
      </c>
      <c r="F28" s="148">
        <f>DTD_15!G27/1000</f>
        <v>3841.7582590141769</v>
      </c>
      <c r="G28" s="131">
        <f t="shared" si="1"/>
        <v>2.3734168256619892</v>
      </c>
      <c r="H28" s="132">
        <f t="shared" si="2"/>
        <v>-1.8196870359358464</v>
      </c>
      <c r="I28" s="133">
        <f t="shared" si="3"/>
        <v>4.2708194087063056</v>
      </c>
      <c r="J28" s="128">
        <f t="shared" si="0"/>
        <v>94.749324387702742</v>
      </c>
      <c r="K28" s="129"/>
      <c r="O28" s="134"/>
    </row>
    <row r="29" spans="1:15" ht="13.5" customHeight="1" x14ac:dyDescent="0.2">
      <c r="A29" s="7">
        <f>+'(skema1-7_2014 - 14pl)'!A28</f>
        <v>8003</v>
      </c>
      <c r="B29" s="7" t="str">
        <f>+'(skema1-7_2014 - 14pl)'!B28</f>
        <v>Sygehus Vendsyssel</v>
      </c>
      <c r="C29" s="123">
        <f>DRG_14!I28/1000</f>
        <v>922.60450982953387</v>
      </c>
      <c r="D29" s="148">
        <f>DRG_15!I28/1000</f>
        <v>969.76396195756081</v>
      </c>
      <c r="E29" s="130">
        <f>DTD_14!G28/1000</f>
        <v>914.77653142220083</v>
      </c>
      <c r="F29" s="148">
        <f>DTD_15!G28/1000</f>
        <v>928.05505464436328</v>
      </c>
      <c r="G29" s="131">
        <f t="shared" si="1"/>
        <v>5.111556644866222</v>
      </c>
      <c r="H29" s="132">
        <f t="shared" si="2"/>
        <v>1.4515592350755169</v>
      </c>
      <c r="I29" s="133">
        <f t="shared" si="3"/>
        <v>3.607630515870186</v>
      </c>
      <c r="J29" s="128">
        <f t="shared" si="0"/>
        <v>93.710983241535132</v>
      </c>
      <c r="K29" s="129"/>
      <c r="O29" s="134"/>
    </row>
    <row r="30" spans="1:15" ht="13.5" customHeight="1" x14ac:dyDescent="0.2">
      <c r="A30" s="13"/>
      <c r="B30" s="13" t="s">
        <v>16</v>
      </c>
      <c r="C30" s="135">
        <f>SUM(C6:C29)</f>
        <v>60328.127530929654</v>
      </c>
      <c r="D30" s="149">
        <f>SUM(D6:D29)</f>
        <v>61421.02075141274</v>
      </c>
      <c r="E30" s="137">
        <f>SUM(E6:E29)</f>
        <v>55136.991269583938</v>
      </c>
      <c r="F30" s="149">
        <f>SUM(F6:F29)</f>
        <v>55082.700481601365</v>
      </c>
      <c r="G30" s="138">
        <f>(D30/C30-1)*100</f>
        <v>1.8115815378535904</v>
      </c>
      <c r="H30" s="139">
        <f>(F30/E30-1)*100</f>
        <v>-9.8465271195391502E-2</v>
      </c>
      <c r="I30" s="140">
        <f>((D30/C30)/(F30/E30)-1)*100</f>
        <v>1.9119293955133454</v>
      </c>
      <c r="J30" s="157">
        <f t="shared" si="0"/>
        <v>100</v>
      </c>
      <c r="K30" s="129"/>
      <c r="O30" s="134"/>
    </row>
    <row r="31" spans="1:15" ht="13.5" customHeight="1" x14ac:dyDescent="0.2">
      <c r="A31" s="142"/>
      <c r="B31" s="110"/>
      <c r="C31" s="110"/>
      <c r="D31" s="110"/>
      <c r="E31" s="110"/>
      <c r="F31" s="110"/>
      <c r="G31" s="110"/>
      <c r="H31" s="110"/>
      <c r="I31" s="140"/>
      <c r="J31" s="110"/>
    </row>
    <row r="32" spans="1:15" ht="33.75" customHeight="1" x14ac:dyDescent="0.2">
      <c r="A32" s="142"/>
      <c r="B32" s="115"/>
      <c r="C32" s="214" t="s">
        <v>19</v>
      </c>
      <c r="D32" s="213"/>
      <c r="E32" s="212" t="s">
        <v>44</v>
      </c>
      <c r="F32" s="213"/>
      <c r="G32" s="211" t="s">
        <v>140</v>
      </c>
      <c r="H32" s="211"/>
      <c r="I32" s="211"/>
      <c r="J32" s="116" t="s">
        <v>22</v>
      </c>
    </row>
    <row r="33" spans="1:15" ht="22.5" x14ac:dyDescent="0.2">
      <c r="A33" s="145"/>
      <c r="B33" s="117" t="s">
        <v>0</v>
      </c>
      <c r="C33" s="119">
        <v>2014</v>
      </c>
      <c r="D33" s="119">
        <v>2015</v>
      </c>
      <c r="E33" s="119">
        <v>2014</v>
      </c>
      <c r="F33" s="119">
        <v>2015</v>
      </c>
      <c r="G33" s="120" t="s">
        <v>29</v>
      </c>
      <c r="H33" s="121" t="s">
        <v>20</v>
      </c>
      <c r="I33" s="208" t="s">
        <v>21</v>
      </c>
      <c r="J33" s="122">
        <v>2015</v>
      </c>
    </row>
    <row r="34" spans="1:15" ht="13.5" customHeight="1" x14ac:dyDescent="0.2">
      <c r="B34" s="17" t="s">
        <v>30</v>
      </c>
      <c r="C34" s="18">
        <f>SUM(C6:C11)</f>
        <v>21304.628157601284</v>
      </c>
      <c r="D34" s="18">
        <f>SUM(D6:D11)</f>
        <v>21567.935325421826</v>
      </c>
      <c r="E34" s="18">
        <f>SUM(E6:E11)</f>
        <v>19107.360677927001</v>
      </c>
      <c r="F34" s="18">
        <f>SUM(F6:F11)</f>
        <v>19238.543459337558</v>
      </c>
      <c r="G34" s="131">
        <f t="shared" ref="G34:G39" si="4">(D34/C34-1)*100</f>
        <v>1.2359153413649127</v>
      </c>
      <c r="H34" s="132">
        <f t="shared" ref="H34:H39" si="5">(F34/E34-1)*100</f>
        <v>0.68655626290710092</v>
      </c>
      <c r="I34" s="133">
        <f t="shared" ref="I34:I39" si="6">((D34/C34)/(F34/E34)-1)*100</f>
        <v>0.54561313729248884</v>
      </c>
      <c r="J34" s="128">
        <f t="shared" ref="J34:J39" si="7">(D34/F34)/($D$30/$F$30)*100</f>
        <v>100.53900386980348</v>
      </c>
      <c r="K34" s="129"/>
      <c r="O34" s="134"/>
    </row>
    <row r="35" spans="1:15" ht="13.5" customHeight="1" x14ac:dyDescent="0.2">
      <c r="B35" s="19" t="s">
        <v>31</v>
      </c>
      <c r="C35" s="5">
        <f>SUM(C12:C15)</f>
        <v>7477.6269178818784</v>
      </c>
      <c r="D35" s="5">
        <f>SUM(D12:D15)</f>
        <v>7792.5245114191193</v>
      </c>
      <c r="E35" s="5">
        <f>SUM(E12:E15)</f>
        <v>6995.1940864215903</v>
      </c>
      <c r="F35" s="5">
        <f>SUM(F12:F15)</f>
        <v>6865.6730240116558</v>
      </c>
      <c r="G35" s="131">
        <f t="shared" si="4"/>
        <v>4.2111969077275102</v>
      </c>
      <c r="H35" s="132">
        <f t="shared" si="5"/>
        <v>-1.8515721052164702</v>
      </c>
      <c r="I35" s="133">
        <f t="shared" si="6"/>
        <v>6.1771432747179222</v>
      </c>
      <c r="J35" s="128">
        <f t="shared" si="7"/>
        <v>101.78722037800263</v>
      </c>
      <c r="K35" s="129"/>
      <c r="O35" s="134"/>
    </row>
    <row r="36" spans="1:15" ht="13.5" customHeight="1" x14ac:dyDescent="0.2">
      <c r="B36" s="19" t="s">
        <v>32</v>
      </c>
      <c r="C36" s="5">
        <f>SUM(C16:C21)</f>
        <v>13167.967895155678</v>
      </c>
      <c r="D36" s="5">
        <f>SUM(D16:D21)</f>
        <v>13220.135010851944</v>
      </c>
      <c r="E36" s="5">
        <f>SUM(E16:E21)</f>
        <v>11755.858870990045</v>
      </c>
      <c r="F36" s="5">
        <f>SUM(F16:F21)</f>
        <v>11592.772406451111</v>
      </c>
      <c r="G36" s="131">
        <f t="shared" si="4"/>
        <v>0.39616678983138698</v>
      </c>
      <c r="H36" s="132">
        <f t="shared" si="5"/>
        <v>-1.3872781761729236</v>
      </c>
      <c r="I36" s="133">
        <f t="shared" si="6"/>
        <v>1.8085343686085942</v>
      </c>
      <c r="J36" s="128">
        <f t="shared" si="7"/>
        <v>102.26965121701387</v>
      </c>
      <c r="K36" s="129"/>
      <c r="O36" s="134"/>
    </row>
    <row r="37" spans="1:15" ht="13.5" customHeight="1" x14ac:dyDescent="0.2">
      <c r="B37" s="19" t="s">
        <v>33</v>
      </c>
      <c r="C37" s="5">
        <f>SUM(C22:C26)</f>
        <v>13116.957913654303</v>
      </c>
      <c r="D37" s="5">
        <f>SUM(D22:D26)</f>
        <v>13433.418054842752</v>
      </c>
      <c r="E37" s="5">
        <f>SUM(E22:E26)</f>
        <v>12040.14609590215</v>
      </c>
      <c r="F37" s="5">
        <f>SUM(F22:F26)</f>
        <v>12221.189815476693</v>
      </c>
      <c r="G37" s="131">
        <f t="shared" si="4"/>
        <v>2.4126031605165466</v>
      </c>
      <c r="H37" s="132">
        <f t="shared" si="5"/>
        <v>1.5036671327116391</v>
      </c>
      <c r="I37" s="133">
        <f t="shared" si="6"/>
        <v>0.89547112284771302</v>
      </c>
      <c r="J37" s="128">
        <f t="shared" si="7"/>
        <v>98.576009904929691</v>
      </c>
      <c r="K37" s="129"/>
      <c r="O37" s="134"/>
    </row>
    <row r="38" spans="1:15" ht="13.5" customHeight="1" x14ac:dyDescent="0.2">
      <c r="B38" s="20" t="s">
        <v>34</v>
      </c>
      <c r="C38" s="10">
        <f>+SUM(C27:C29)</f>
        <v>5260.9466466365138</v>
      </c>
      <c r="D38" s="10">
        <f>+SUM(D27:D29)</f>
        <v>5407.0078488770932</v>
      </c>
      <c r="E38" s="10">
        <f>+SUM(E27:E29)</f>
        <v>5238.4315383431331</v>
      </c>
      <c r="F38" s="10">
        <f>+SUM(F27:F29)</f>
        <v>5164.5217763243472</v>
      </c>
      <c r="G38" s="209">
        <f t="shared" si="4"/>
        <v>2.7763292816124885</v>
      </c>
      <c r="H38" s="144">
        <f t="shared" si="5"/>
        <v>-1.4109139630402168</v>
      </c>
      <c r="I38" s="210">
        <f t="shared" si="6"/>
        <v>4.2471671185621451</v>
      </c>
      <c r="J38" s="141">
        <f t="shared" si="7"/>
        <v>93.89124139054563</v>
      </c>
      <c r="K38" s="129"/>
      <c r="O38" s="134"/>
    </row>
    <row r="39" spans="1:15" ht="13.5" customHeight="1" x14ac:dyDescent="0.2">
      <c r="B39" s="13" t="s">
        <v>16</v>
      </c>
      <c r="C39" s="22">
        <f>SUM(C34:C38)</f>
        <v>60328.127530929654</v>
      </c>
      <c r="D39" s="136">
        <f>SUM(D34:D38)</f>
        <v>61421.02075141274</v>
      </c>
      <c r="E39" s="137">
        <f>SUM(E34:E38)</f>
        <v>55136.991269583916</v>
      </c>
      <c r="F39" s="137">
        <f>SUM(F34:F38)</f>
        <v>55082.700481601372</v>
      </c>
      <c r="G39" s="138">
        <f t="shared" si="4"/>
        <v>1.8115815378535904</v>
      </c>
      <c r="H39" s="139">
        <f t="shared" si="5"/>
        <v>-9.846527119533599E-2</v>
      </c>
      <c r="I39" s="140">
        <f t="shared" si="6"/>
        <v>1.9119293955132788</v>
      </c>
      <c r="J39" s="141">
        <f t="shared" si="7"/>
        <v>100</v>
      </c>
      <c r="K39" s="129"/>
      <c r="O39" s="134"/>
    </row>
    <row r="40" spans="1:15" ht="13.5" customHeight="1" x14ac:dyDescent="0.2">
      <c r="C40" s="109"/>
    </row>
    <row r="41" spans="1:15" ht="13.5" customHeight="1" x14ac:dyDescent="0.2"/>
    <row r="42" spans="1:15" ht="13.5" customHeight="1" x14ac:dyDescent="0.2"/>
    <row r="43" spans="1:15" ht="13.5" customHeight="1" x14ac:dyDescent="0.2"/>
    <row r="44" spans="1:15" ht="13.5" customHeight="1" x14ac:dyDescent="0.2"/>
    <row r="45" spans="1:15" ht="13.5" customHeight="1" x14ac:dyDescent="0.2"/>
  </sheetData>
  <mergeCells count="6">
    <mergeCell ref="G4:I4"/>
    <mergeCell ref="C4:D4"/>
    <mergeCell ref="E4:F4"/>
    <mergeCell ref="C32:D32"/>
    <mergeCell ref="E32:F32"/>
    <mergeCell ref="G32:I32"/>
  </mergeCells>
  <phoneticPr fontId="0" type="noConversion"/>
  <pageMargins left="0.51181102362204722" right="0.43307086614173229" top="0.51181102362204722" bottom="0.19685039370078741" header="0.23622047244094491" footer="0.23622047244094491"/>
  <pageSetup paperSize="9" scale="78" orientation="landscape" r:id="rId1"/>
  <headerFooter alignWithMargins="0">
    <oddHeader>&amp;CSide &amp;P /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A4"/>
  <sheetViews>
    <sheetView workbookViewId="0">
      <selection activeCell="E13" sqref="E13"/>
    </sheetView>
  </sheetViews>
  <sheetFormatPr defaultColWidth="9.140625" defaultRowHeight="12.75" x14ac:dyDescent="0.2"/>
  <cols>
    <col min="1" max="16384" width="9.140625" style="52"/>
  </cols>
  <sheetData>
    <row r="1" spans="1:1" x14ac:dyDescent="0.2">
      <c r="A1" s="158" t="s">
        <v>60</v>
      </c>
    </row>
    <row r="2" spans="1:1" x14ac:dyDescent="0.2">
      <c r="A2" s="158" t="s">
        <v>141</v>
      </c>
    </row>
    <row r="3" spans="1:1" x14ac:dyDescent="0.2">
      <c r="A3" s="158" t="s">
        <v>142</v>
      </c>
    </row>
    <row r="4" spans="1:1" x14ac:dyDescent="0.2">
      <c r="A4" s="158" t="s">
        <v>61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J1048"/>
  <sheetViews>
    <sheetView workbookViewId="0">
      <selection activeCell="C9" sqref="C9"/>
    </sheetView>
  </sheetViews>
  <sheetFormatPr defaultColWidth="11.42578125" defaultRowHeight="10.5" x14ac:dyDescent="0.15"/>
  <cols>
    <col min="1" max="1" width="27" style="196" bestFit="1" customWidth="1"/>
    <col min="2" max="2" width="19" style="196" bestFit="1" customWidth="1"/>
    <col min="3" max="3" width="14" style="196" bestFit="1" customWidth="1"/>
    <col min="4" max="4" width="16" style="196" bestFit="1" customWidth="1"/>
    <col min="5" max="5" width="7" style="196" bestFit="1" customWidth="1"/>
    <col min="6" max="6" width="12" style="196" bestFit="1" customWidth="1"/>
    <col min="7" max="7" width="14" style="196" bestFit="1" customWidth="1"/>
    <col min="8" max="9" width="12" style="196" bestFit="1" customWidth="1"/>
    <col min="10" max="10" width="14" style="196" bestFit="1" customWidth="1"/>
    <col min="11" max="16384" width="11.42578125" style="196"/>
  </cols>
  <sheetData>
    <row r="1" spans="1:10" ht="42.95" customHeight="1" x14ac:dyDescent="0.2">
      <c r="A1" s="215" t="s">
        <v>114</v>
      </c>
      <c r="B1" s="215"/>
      <c r="C1" s="215"/>
      <c r="D1" s="215"/>
      <c r="E1" s="194" t="s">
        <v>62</v>
      </c>
      <c r="F1" s="195" t="s">
        <v>115</v>
      </c>
      <c r="G1" s="195" t="s">
        <v>116</v>
      </c>
      <c r="H1" s="195" t="s">
        <v>117</v>
      </c>
      <c r="I1" s="195" t="s">
        <v>118</v>
      </c>
      <c r="J1" s="194" t="s">
        <v>63</v>
      </c>
    </row>
    <row r="2" spans="1:10" ht="14.1" customHeight="1" x14ac:dyDescent="0.15">
      <c r="A2" s="201" t="s">
        <v>64</v>
      </c>
      <c r="B2" s="201" t="s">
        <v>114</v>
      </c>
      <c r="C2" s="201" t="s">
        <v>114</v>
      </c>
      <c r="D2" s="201" t="s">
        <v>114</v>
      </c>
      <c r="E2" s="216">
        <v>68482</v>
      </c>
      <c r="F2" s="216"/>
      <c r="G2" s="216">
        <v>679810524</v>
      </c>
      <c r="H2" s="216"/>
      <c r="I2" s="216">
        <v>95677448</v>
      </c>
      <c r="J2" s="216">
        <v>584133076</v>
      </c>
    </row>
    <row r="3" spans="1:10" ht="14.1" customHeight="1" x14ac:dyDescent="0.15">
      <c r="A3" s="219" t="s">
        <v>1</v>
      </c>
      <c r="B3" s="219" t="s">
        <v>55</v>
      </c>
      <c r="C3" s="219"/>
      <c r="D3" s="219"/>
      <c r="E3" s="217"/>
      <c r="F3" s="217"/>
      <c r="G3" s="217"/>
      <c r="H3" s="217"/>
      <c r="I3" s="217"/>
      <c r="J3" s="217"/>
    </row>
    <row r="4" spans="1:10" ht="14.1" customHeight="1" x14ac:dyDescent="0.15">
      <c r="A4" s="219"/>
      <c r="B4" s="201" t="s">
        <v>65</v>
      </c>
      <c r="C4" s="201" t="s">
        <v>66</v>
      </c>
      <c r="D4" s="201" t="s">
        <v>67</v>
      </c>
      <c r="E4" s="216">
        <v>39</v>
      </c>
      <c r="F4" s="216">
        <v>11085</v>
      </c>
      <c r="G4" s="216">
        <v>432315</v>
      </c>
      <c r="H4" s="216">
        <v>0</v>
      </c>
      <c r="I4" s="216">
        <v>0</v>
      </c>
      <c r="J4" s="216">
        <v>432315</v>
      </c>
    </row>
    <row r="5" spans="1:10" ht="14.1" customHeight="1" x14ac:dyDescent="0.15">
      <c r="A5" s="219"/>
      <c r="B5" s="220" t="s">
        <v>68</v>
      </c>
      <c r="C5" s="218" t="s">
        <v>69</v>
      </c>
      <c r="D5" s="201" t="s">
        <v>177</v>
      </c>
      <c r="E5" s="217"/>
      <c r="F5" s="217"/>
      <c r="G5" s="217"/>
      <c r="H5" s="217"/>
      <c r="I5" s="217"/>
      <c r="J5" s="217"/>
    </row>
    <row r="6" spans="1:10" ht="14.1" customHeight="1" x14ac:dyDescent="0.15">
      <c r="A6" s="219"/>
      <c r="B6" s="219"/>
      <c r="C6" s="219"/>
      <c r="D6" s="201" t="s">
        <v>175</v>
      </c>
      <c r="E6" s="203">
        <v>9</v>
      </c>
      <c r="F6" s="203">
        <v>11085</v>
      </c>
      <c r="G6" s="203">
        <v>99765</v>
      </c>
      <c r="H6" s="203">
        <v>0</v>
      </c>
      <c r="I6" s="203">
        <v>0</v>
      </c>
      <c r="J6" s="203">
        <v>99765</v>
      </c>
    </row>
    <row r="7" spans="1:10" ht="29.1" customHeight="1" x14ac:dyDescent="0.15">
      <c r="A7" s="219"/>
      <c r="B7" s="219"/>
      <c r="C7" s="202" t="s">
        <v>202</v>
      </c>
      <c r="D7" s="201" t="s">
        <v>176</v>
      </c>
      <c r="E7" s="203">
        <v>5</v>
      </c>
      <c r="F7" s="203">
        <v>12639</v>
      </c>
      <c r="G7" s="203">
        <v>63195</v>
      </c>
      <c r="H7" s="203">
        <v>2565</v>
      </c>
      <c r="I7" s="203">
        <v>12825</v>
      </c>
      <c r="J7" s="203">
        <v>50370</v>
      </c>
    </row>
    <row r="8" spans="1:10" ht="29.1" customHeight="1" x14ac:dyDescent="0.15">
      <c r="A8" s="219"/>
      <c r="B8" s="219"/>
      <c r="C8" s="202" t="s">
        <v>203</v>
      </c>
      <c r="D8" s="201" t="s">
        <v>176</v>
      </c>
      <c r="E8" s="203">
        <v>116</v>
      </c>
      <c r="F8" s="203">
        <v>12567</v>
      </c>
      <c r="G8" s="203">
        <v>1457824</v>
      </c>
      <c r="H8" s="203">
        <v>2506</v>
      </c>
      <c r="I8" s="203">
        <v>290696</v>
      </c>
      <c r="J8" s="203">
        <v>1167128</v>
      </c>
    </row>
    <row r="9" spans="1:10" ht="29.1" customHeight="1" x14ac:dyDescent="0.15">
      <c r="A9" s="219"/>
      <c r="B9" s="219"/>
      <c r="C9" s="202" t="s">
        <v>204</v>
      </c>
      <c r="D9" s="201" t="s">
        <v>176</v>
      </c>
      <c r="E9" s="203">
        <v>4713</v>
      </c>
      <c r="F9" s="203">
        <v>11852</v>
      </c>
      <c r="G9" s="203">
        <v>55858476</v>
      </c>
      <c r="H9" s="203">
        <v>1778</v>
      </c>
      <c r="I9" s="203">
        <v>8379714</v>
      </c>
      <c r="J9" s="203">
        <v>47478762</v>
      </c>
    </row>
    <row r="10" spans="1:10" ht="14.1" customHeight="1" x14ac:dyDescent="0.15">
      <c r="A10" s="219"/>
      <c r="B10" s="220" t="s">
        <v>78</v>
      </c>
      <c r="C10" s="218" t="s">
        <v>69</v>
      </c>
      <c r="D10" s="201" t="s">
        <v>179</v>
      </c>
      <c r="E10" s="203">
        <v>6</v>
      </c>
      <c r="F10" s="203">
        <v>7465</v>
      </c>
      <c r="G10" s="203">
        <v>44790</v>
      </c>
      <c r="H10" s="203">
        <v>0</v>
      </c>
      <c r="I10" s="203">
        <v>0</v>
      </c>
      <c r="J10" s="203">
        <v>44790</v>
      </c>
    </row>
    <row r="11" spans="1:10" ht="14.1" customHeight="1" x14ac:dyDescent="0.15">
      <c r="A11" s="219"/>
      <c r="B11" s="219"/>
      <c r="C11" s="219"/>
      <c r="D11" s="201" t="s">
        <v>79</v>
      </c>
      <c r="E11" s="203">
        <v>57</v>
      </c>
      <c r="F11" s="203">
        <v>7465</v>
      </c>
      <c r="G11" s="203">
        <v>425505</v>
      </c>
      <c r="H11" s="203">
        <v>0</v>
      </c>
      <c r="I11" s="203">
        <v>0</v>
      </c>
      <c r="J11" s="203">
        <v>425505</v>
      </c>
    </row>
    <row r="12" spans="1:10" ht="14.1" customHeight="1" x14ac:dyDescent="0.15">
      <c r="A12" s="219"/>
      <c r="B12" s="219"/>
      <c r="C12" s="219"/>
      <c r="D12" s="201" t="s">
        <v>178</v>
      </c>
      <c r="E12" s="203">
        <v>2</v>
      </c>
      <c r="F12" s="203">
        <v>7597</v>
      </c>
      <c r="G12" s="203">
        <v>15194</v>
      </c>
      <c r="H12" s="203">
        <v>0</v>
      </c>
      <c r="I12" s="203">
        <v>0</v>
      </c>
      <c r="J12" s="203">
        <v>15194</v>
      </c>
    </row>
    <row r="13" spans="1:10" ht="29.1" customHeight="1" x14ac:dyDescent="0.15">
      <c r="A13" s="219"/>
      <c r="B13" s="219"/>
      <c r="C13" s="221" t="s">
        <v>202</v>
      </c>
      <c r="D13" s="201" t="s">
        <v>73</v>
      </c>
      <c r="E13" s="203">
        <v>4</v>
      </c>
      <c r="F13" s="203">
        <v>9019</v>
      </c>
      <c r="G13" s="203">
        <v>36076</v>
      </c>
      <c r="H13" s="203">
        <v>2034</v>
      </c>
      <c r="I13" s="203">
        <v>8135</v>
      </c>
      <c r="J13" s="203">
        <v>27941</v>
      </c>
    </row>
    <row r="14" spans="1:10" ht="14.1" customHeight="1" x14ac:dyDescent="0.15">
      <c r="A14" s="219"/>
      <c r="B14" s="219"/>
      <c r="C14" s="219"/>
      <c r="D14" s="201" t="s">
        <v>93</v>
      </c>
      <c r="E14" s="203">
        <v>401</v>
      </c>
      <c r="F14" s="203">
        <v>9151</v>
      </c>
      <c r="G14" s="203">
        <v>3669551</v>
      </c>
      <c r="H14" s="203">
        <v>2166</v>
      </c>
      <c r="I14" s="203">
        <v>868447</v>
      </c>
      <c r="J14" s="203">
        <v>2801104</v>
      </c>
    </row>
    <row r="15" spans="1:10" ht="29.1" customHeight="1" x14ac:dyDescent="0.15">
      <c r="A15" s="219"/>
      <c r="B15" s="219"/>
      <c r="C15" s="221" t="s">
        <v>204</v>
      </c>
      <c r="D15" s="201" t="s">
        <v>82</v>
      </c>
      <c r="E15" s="203">
        <v>2</v>
      </c>
      <c r="F15" s="203">
        <v>14057</v>
      </c>
      <c r="G15" s="203">
        <v>28114</v>
      </c>
      <c r="H15" s="203">
        <v>7072</v>
      </c>
      <c r="I15" s="203">
        <v>14143</v>
      </c>
      <c r="J15" s="203">
        <v>13971</v>
      </c>
    </row>
    <row r="16" spans="1:10" ht="14.1" customHeight="1" x14ac:dyDescent="0.15">
      <c r="A16" s="219"/>
      <c r="B16" s="219"/>
      <c r="C16" s="219"/>
      <c r="D16" s="201" t="s">
        <v>73</v>
      </c>
      <c r="E16" s="203">
        <v>16280</v>
      </c>
      <c r="F16" s="203">
        <v>8232</v>
      </c>
      <c r="G16" s="203">
        <v>134016960</v>
      </c>
      <c r="H16" s="203">
        <v>1247</v>
      </c>
      <c r="I16" s="203">
        <v>20296327</v>
      </c>
      <c r="J16" s="203">
        <v>113720633</v>
      </c>
    </row>
    <row r="17" spans="1:10" ht="14.1" customHeight="1" x14ac:dyDescent="0.15">
      <c r="A17" s="219"/>
      <c r="B17" s="219"/>
      <c r="C17" s="219"/>
      <c r="D17" s="201" t="s">
        <v>93</v>
      </c>
      <c r="E17" s="203">
        <v>4708</v>
      </c>
      <c r="F17" s="203">
        <v>8364</v>
      </c>
      <c r="G17" s="203">
        <v>39377712</v>
      </c>
      <c r="H17" s="203">
        <v>1379</v>
      </c>
      <c r="I17" s="203">
        <v>6490934</v>
      </c>
      <c r="J17" s="203">
        <v>32886778</v>
      </c>
    </row>
    <row r="18" spans="1:10" ht="14.1" customHeight="1" x14ac:dyDescent="0.15">
      <c r="A18" s="219"/>
      <c r="B18" s="220" t="s">
        <v>205</v>
      </c>
      <c r="C18" s="218" t="s">
        <v>114</v>
      </c>
      <c r="D18" s="201" t="s">
        <v>206</v>
      </c>
      <c r="E18" s="203">
        <v>414</v>
      </c>
      <c r="F18" s="203">
        <v>23764</v>
      </c>
      <c r="G18" s="203">
        <v>9838296</v>
      </c>
      <c r="H18" s="203">
        <v>3941</v>
      </c>
      <c r="I18" s="203">
        <v>1631574</v>
      </c>
      <c r="J18" s="203">
        <v>8206722</v>
      </c>
    </row>
    <row r="19" spans="1:10" ht="14.1" customHeight="1" x14ac:dyDescent="0.15">
      <c r="A19" s="219"/>
      <c r="B19" s="219"/>
      <c r="C19" s="219"/>
      <c r="D19" s="201" t="s">
        <v>207</v>
      </c>
      <c r="E19" s="203">
        <v>1</v>
      </c>
      <c r="F19" s="203">
        <v>5658</v>
      </c>
      <c r="G19" s="203">
        <v>5658</v>
      </c>
      <c r="H19" s="203">
        <v>0</v>
      </c>
      <c r="I19" s="203">
        <v>0</v>
      </c>
      <c r="J19" s="203">
        <v>5658</v>
      </c>
    </row>
    <row r="20" spans="1:10" ht="14.1" customHeight="1" x14ac:dyDescent="0.15">
      <c r="A20" s="219"/>
      <c r="B20" s="219"/>
      <c r="C20" s="219"/>
      <c r="D20" s="201" t="s">
        <v>208</v>
      </c>
      <c r="E20" s="203">
        <v>614</v>
      </c>
      <c r="F20" s="203">
        <v>20467</v>
      </c>
      <c r="G20" s="203">
        <v>12566738</v>
      </c>
      <c r="H20" s="203">
        <v>3941</v>
      </c>
      <c r="I20" s="203">
        <v>2419774</v>
      </c>
      <c r="J20" s="203">
        <v>10146964</v>
      </c>
    </row>
    <row r="21" spans="1:10" ht="14.1" customHeight="1" x14ac:dyDescent="0.15">
      <c r="A21" s="219"/>
      <c r="B21" s="219"/>
      <c r="C21" s="219"/>
      <c r="D21" s="201" t="s">
        <v>209</v>
      </c>
      <c r="E21" s="203">
        <v>2</v>
      </c>
      <c r="F21" s="203">
        <v>3119</v>
      </c>
      <c r="G21" s="203">
        <v>6238</v>
      </c>
      <c r="H21" s="203">
        <v>0</v>
      </c>
      <c r="I21" s="203">
        <v>0</v>
      </c>
      <c r="J21" s="203">
        <v>6238</v>
      </c>
    </row>
    <row r="22" spans="1:10" ht="29.1" customHeight="1" x14ac:dyDescent="0.15">
      <c r="A22" s="219"/>
      <c r="B22" s="221" t="s">
        <v>210</v>
      </c>
      <c r="C22" s="218" t="s">
        <v>69</v>
      </c>
      <c r="D22" s="201" t="s">
        <v>188</v>
      </c>
      <c r="E22" s="203">
        <v>8</v>
      </c>
      <c r="F22" s="203">
        <v>29422</v>
      </c>
      <c r="G22" s="203">
        <v>235376</v>
      </c>
      <c r="H22" s="203">
        <v>0</v>
      </c>
      <c r="I22" s="203">
        <v>0</v>
      </c>
      <c r="J22" s="203">
        <v>235376</v>
      </c>
    </row>
    <row r="23" spans="1:10" ht="14.1" customHeight="1" x14ac:dyDescent="0.15">
      <c r="A23" s="219"/>
      <c r="B23" s="219"/>
      <c r="C23" s="219"/>
      <c r="D23" s="201" t="s">
        <v>87</v>
      </c>
      <c r="E23" s="203">
        <v>4</v>
      </c>
      <c r="F23" s="203">
        <v>29422</v>
      </c>
      <c r="G23" s="203">
        <v>117688</v>
      </c>
      <c r="H23" s="203">
        <v>0</v>
      </c>
      <c r="I23" s="203">
        <v>0</v>
      </c>
      <c r="J23" s="203">
        <v>117688</v>
      </c>
    </row>
    <row r="24" spans="1:10" ht="14.1" customHeight="1" x14ac:dyDescent="0.15">
      <c r="A24" s="219"/>
      <c r="B24" s="219"/>
      <c r="C24" s="219"/>
      <c r="D24" s="201" t="s">
        <v>184</v>
      </c>
      <c r="E24" s="203">
        <v>19</v>
      </c>
      <c r="F24" s="203">
        <v>14352</v>
      </c>
      <c r="G24" s="203">
        <v>272688</v>
      </c>
      <c r="H24" s="203">
        <v>0</v>
      </c>
      <c r="I24" s="203">
        <v>0</v>
      </c>
      <c r="J24" s="203">
        <v>272688</v>
      </c>
    </row>
    <row r="25" spans="1:10" ht="14.1" customHeight="1" x14ac:dyDescent="0.15">
      <c r="A25" s="219"/>
      <c r="B25" s="219"/>
      <c r="C25" s="219"/>
      <c r="D25" s="201" t="s">
        <v>80</v>
      </c>
      <c r="E25" s="203">
        <v>4</v>
      </c>
      <c r="F25" s="203">
        <v>14352</v>
      </c>
      <c r="G25" s="203">
        <v>57408</v>
      </c>
      <c r="H25" s="203">
        <v>0</v>
      </c>
      <c r="I25" s="203">
        <v>0</v>
      </c>
      <c r="J25" s="203">
        <v>57408</v>
      </c>
    </row>
    <row r="26" spans="1:10" ht="14.1" customHeight="1" x14ac:dyDescent="0.15">
      <c r="A26" s="219"/>
      <c r="B26" s="219"/>
      <c r="C26" s="219"/>
      <c r="D26" s="201" t="s">
        <v>189</v>
      </c>
      <c r="E26" s="203">
        <v>6</v>
      </c>
      <c r="F26" s="203">
        <v>10977</v>
      </c>
      <c r="G26" s="203">
        <v>65862</v>
      </c>
      <c r="H26" s="203">
        <v>0</v>
      </c>
      <c r="I26" s="203">
        <v>0</v>
      </c>
      <c r="J26" s="203">
        <v>65862</v>
      </c>
    </row>
    <row r="27" spans="1:10" ht="14.1" customHeight="1" x14ac:dyDescent="0.15">
      <c r="A27" s="219"/>
      <c r="B27" s="219"/>
      <c r="C27" s="219"/>
      <c r="D27" s="201" t="s">
        <v>85</v>
      </c>
      <c r="E27" s="203">
        <v>3</v>
      </c>
      <c r="F27" s="203">
        <v>10977</v>
      </c>
      <c r="G27" s="203">
        <v>32931</v>
      </c>
      <c r="H27" s="203">
        <v>0</v>
      </c>
      <c r="I27" s="203">
        <v>0</v>
      </c>
      <c r="J27" s="203">
        <v>32931</v>
      </c>
    </row>
    <row r="28" spans="1:10" ht="14.1" customHeight="1" x14ac:dyDescent="0.15">
      <c r="A28" s="219"/>
      <c r="B28" s="219"/>
      <c r="C28" s="219"/>
      <c r="D28" s="201" t="s">
        <v>179</v>
      </c>
      <c r="E28" s="203">
        <v>4</v>
      </c>
      <c r="F28" s="203">
        <v>7465</v>
      </c>
      <c r="G28" s="203">
        <v>29860</v>
      </c>
      <c r="H28" s="203">
        <v>0</v>
      </c>
      <c r="I28" s="203">
        <v>0</v>
      </c>
      <c r="J28" s="203">
        <v>29860</v>
      </c>
    </row>
    <row r="29" spans="1:10" ht="14.1" customHeight="1" x14ac:dyDescent="0.15">
      <c r="A29" s="219"/>
      <c r="B29" s="219"/>
      <c r="C29" s="219"/>
      <c r="D29" s="201" t="s">
        <v>79</v>
      </c>
      <c r="E29" s="203">
        <v>1</v>
      </c>
      <c r="F29" s="203">
        <v>7465</v>
      </c>
      <c r="G29" s="203">
        <v>7465</v>
      </c>
      <c r="H29" s="203">
        <v>0</v>
      </c>
      <c r="I29" s="203">
        <v>0</v>
      </c>
      <c r="J29" s="203">
        <v>7465</v>
      </c>
    </row>
    <row r="30" spans="1:10" ht="14.1" customHeight="1" x14ac:dyDescent="0.15">
      <c r="A30" s="219"/>
      <c r="B30" s="219"/>
      <c r="C30" s="219"/>
      <c r="D30" s="201" t="s">
        <v>192</v>
      </c>
      <c r="E30" s="203">
        <v>1</v>
      </c>
      <c r="F30" s="203">
        <v>4646</v>
      </c>
      <c r="G30" s="203">
        <v>4646</v>
      </c>
      <c r="H30" s="203">
        <v>0</v>
      </c>
      <c r="I30" s="203">
        <v>0</v>
      </c>
      <c r="J30" s="203">
        <v>4646</v>
      </c>
    </row>
    <row r="31" spans="1:10" ht="14.1" customHeight="1" x14ac:dyDescent="0.15">
      <c r="A31" s="219"/>
      <c r="B31" s="219"/>
      <c r="C31" s="219"/>
      <c r="D31" s="201" t="s">
        <v>196</v>
      </c>
      <c r="E31" s="203">
        <v>2</v>
      </c>
      <c r="F31" s="203">
        <v>26450</v>
      </c>
      <c r="G31" s="203">
        <v>52900</v>
      </c>
      <c r="H31" s="203">
        <v>0</v>
      </c>
      <c r="I31" s="203">
        <v>0</v>
      </c>
      <c r="J31" s="203">
        <v>52900</v>
      </c>
    </row>
    <row r="32" spans="1:10" ht="14.1" customHeight="1" x14ac:dyDescent="0.15">
      <c r="A32" s="219"/>
      <c r="B32" s="219"/>
      <c r="C32" s="219"/>
      <c r="D32" s="201" t="s">
        <v>185</v>
      </c>
      <c r="E32" s="203">
        <v>2</v>
      </c>
      <c r="F32" s="203">
        <v>4479</v>
      </c>
      <c r="G32" s="203">
        <v>8958</v>
      </c>
      <c r="H32" s="203">
        <v>0</v>
      </c>
      <c r="I32" s="203">
        <v>0</v>
      </c>
      <c r="J32" s="203">
        <v>8958</v>
      </c>
    </row>
    <row r="33" spans="1:10" ht="14.1" customHeight="1" x14ac:dyDescent="0.15">
      <c r="A33" s="219"/>
      <c r="B33" s="219"/>
      <c r="C33" s="219"/>
      <c r="D33" s="201" t="s">
        <v>180</v>
      </c>
      <c r="E33" s="203">
        <v>3</v>
      </c>
      <c r="F33" s="203">
        <v>4479</v>
      </c>
      <c r="G33" s="203">
        <v>13437</v>
      </c>
      <c r="H33" s="203">
        <v>0</v>
      </c>
      <c r="I33" s="203">
        <v>0</v>
      </c>
      <c r="J33" s="203">
        <v>13437</v>
      </c>
    </row>
    <row r="34" spans="1:10" ht="14.1" customHeight="1" x14ac:dyDescent="0.15">
      <c r="A34" s="219"/>
      <c r="B34" s="219"/>
      <c r="C34" s="219"/>
      <c r="D34" s="201" t="s">
        <v>186</v>
      </c>
      <c r="E34" s="203">
        <v>53</v>
      </c>
      <c r="F34" s="203">
        <v>5580</v>
      </c>
      <c r="G34" s="203">
        <v>295740</v>
      </c>
      <c r="H34" s="203">
        <v>0</v>
      </c>
      <c r="I34" s="203">
        <v>0</v>
      </c>
      <c r="J34" s="203">
        <v>295740</v>
      </c>
    </row>
    <row r="35" spans="1:10" ht="14.1" customHeight="1" x14ac:dyDescent="0.15">
      <c r="A35" s="219"/>
      <c r="B35" s="219"/>
      <c r="C35" s="219"/>
      <c r="D35" s="201" t="s">
        <v>181</v>
      </c>
      <c r="E35" s="203">
        <v>6</v>
      </c>
      <c r="F35" s="203">
        <v>5580</v>
      </c>
      <c r="G35" s="203">
        <v>33480</v>
      </c>
      <c r="H35" s="203">
        <v>0</v>
      </c>
      <c r="I35" s="203">
        <v>0</v>
      </c>
      <c r="J35" s="203">
        <v>33480</v>
      </c>
    </row>
    <row r="36" spans="1:10" ht="29.1" customHeight="1" x14ac:dyDescent="0.15">
      <c r="A36" s="219"/>
      <c r="B36" s="219"/>
      <c r="C36" s="221" t="s">
        <v>202</v>
      </c>
      <c r="D36" s="201" t="s">
        <v>72</v>
      </c>
      <c r="E36" s="203">
        <v>107</v>
      </c>
      <c r="F36" s="203">
        <v>4358</v>
      </c>
      <c r="G36" s="203">
        <v>466306</v>
      </c>
      <c r="H36" s="203">
        <v>1554</v>
      </c>
      <c r="I36" s="203">
        <v>166278</v>
      </c>
      <c r="J36" s="203">
        <v>300028</v>
      </c>
    </row>
    <row r="37" spans="1:10" ht="14.1" customHeight="1" x14ac:dyDescent="0.15">
      <c r="A37" s="219"/>
      <c r="B37" s="219"/>
      <c r="C37" s="219"/>
      <c r="D37" s="201" t="s">
        <v>76</v>
      </c>
      <c r="E37" s="203">
        <v>3</v>
      </c>
      <c r="F37" s="203">
        <v>12531</v>
      </c>
      <c r="G37" s="203">
        <v>37593</v>
      </c>
      <c r="H37" s="203">
        <v>1554</v>
      </c>
      <c r="I37" s="203">
        <v>4662</v>
      </c>
      <c r="J37" s="203">
        <v>32931</v>
      </c>
    </row>
    <row r="38" spans="1:10" ht="14.1" customHeight="1" x14ac:dyDescent="0.15">
      <c r="A38" s="219"/>
      <c r="B38" s="219"/>
      <c r="C38" s="219"/>
      <c r="D38" s="201" t="s">
        <v>73</v>
      </c>
      <c r="E38" s="203">
        <v>2</v>
      </c>
      <c r="F38" s="203">
        <v>9019</v>
      </c>
      <c r="G38" s="203">
        <v>18038</v>
      </c>
      <c r="H38" s="203">
        <v>1554</v>
      </c>
      <c r="I38" s="203">
        <v>3108</v>
      </c>
      <c r="J38" s="203">
        <v>14930</v>
      </c>
    </row>
    <row r="39" spans="1:10" ht="14.1" customHeight="1" x14ac:dyDescent="0.15">
      <c r="A39" s="219"/>
      <c r="B39" s="219"/>
      <c r="C39" s="219"/>
      <c r="D39" s="201" t="s">
        <v>71</v>
      </c>
      <c r="E39" s="203">
        <v>12</v>
      </c>
      <c r="F39" s="203">
        <v>28004</v>
      </c>
      <c r="G39" s="203">
        <v>336048</v>
      </c>
      <c r="H39" s="203">
        <v>1554</v>
      </c>
      <c r="I39" s="203">
        <v>18648</v>
      </c>
      <c r="J39" s="203">
        <v>317400</v>
      </c>
    </row>
    <row r="40" spans="1:10" ht="14.1" customHeight="1" x14ac:dyDescent="0.15">
      <c r="A40" s="219"/>
      <c r="B40" s="219"/>
      <c r="C40" s="219"/>
      <c r="D40" s="201" t="s">
        <v>182</v>
      </c>
      <c r="E40" s="203">
        <v>47</v>
      </c>
      <c r="F40" s="203">
        <v>6033</v>
      </c>
      <c r="G40" s="203">
        <v>283551</v>
      </c>
      <c r="H40" s="203">
        <v>1554</v>
      </c>
      <c r="I40" s="203">
        <v>73038</v>
      </c>
      <c r="J40" s="203">
        <v>210513</v>
      </c>
    </row>
    <row r="41" spans="1:10" ht="14.1" customHeight="1" x14ac:dyDescent="0.15">
      <c r="A41" s="219"/>
      <c r="B41" s="219"/>
      <c r="C41" s="219"/>
      <c r="D41" s="201" t="s">
        <v>183</v>
      </c>
      <c r="E41" s="203">
        <v>24</v>
      </c>
      <c r="F41" s="203">
        <v>7134</v>
      </c>
      <c r="G41" s="203">
        <v>171216</v>
      </c>
      <c r="H41" s="203">
        <v>1554</v>
      </c>
      <c r="I41" s="203">
        <v>37296</v>
      </c>
      <c r="J41" s="203">
        <v>133920</v>
      </c>
    </row>
    <row r="42" spans="1:10" ht="29.1" customHeight="1" x14ac:dyDescent="0.15">
      <c r="A42" s="219"/>
      <c r="B42" s="219"/>
      <c r="C42" s="221" t="s">
        <v>203</v>
      </c>
      <c r="D42" s="201" t="s">
        <v>182</v>
      </c>
      <c r="E42" s="203">
        <v>2</v>
      </c>
      <c r="F42" s="203">
        <v>5610</v>
      </c>
      <c r="G42" s="203">
        <v>11220</v>
      </c>
      <c r="H42" s="203">
        <v>1495</v>
      </c>
      <c r="I42" s="203">
        <v>2990</v>
      </c>
      <c r="J42" s="203">
        <v>8230</v>
      </c>
    </row>
    <row r="43" spans="1:10" ht="14.1" customHeight="1" x14ac:dyDescent="0.15">
      <c r="A43" s="219"/>
      <c r="B43" s="219"/>
      <c r="C43" s="219"/>
      <c r="D43" s="201" t="s">
        <v>183</v>
      </c>
      <c r="E43" s="203">
        <v>221</v>
      </c>
      <c r="F43" s="203">
        <v>6782</v>
      </c>
      <c r="G43" s="203">
        <v>1498783</v>
      </c>
      <c r="H43" s="203">
        <v>1495</v>
      </c>
      <c r="I43" s="203">
        <v>330395</v>
      </c>
      <c r="J43" s="203">
        <v>1168388</v>
      </c>
    </row>
    <row r="44" spans="1:10" ht="29.1" customHeight="1" x14ac:dyDescent="0.15">
      <c r="A44" s="219"/>
      <c r="B44" s="219"/>
      <c r="C44" s="221" t="s">
        <v>204</v>
      </c>
      <c r="D44" s="201" t="s">
        <v>72</v>
      </c>
      <c r="E44" s="203">
        <v>5777</v>
      </c>
      <c r="F44" s="203">
        <v>3571</v>
      </c>
      <c r="G44" s="203">
        <v>20629667</v>
      </c>
      <c r="H44" s="203">
        <v>767</v>
      </c>
      <c r="I44" s="203">
        <v>4430959</v>
      </c>
      <c r="J44" s="203">
        <v>16198708</v>
      </c>
    </row>
    <row r="45" spans="1:10" ht="14.1" customHeight="1" x14ac:dyDescent="0.15">
      <c r="A45" s="219"/>
      <c r="B45" s="219"/>
      <c r="C45" s="219"/>
      <c r="D45" s="201" t="s">
        <v>90</v>
      </c>
      <c r="E45" s="203">
        <v>35</v>
      </c>
      <c r="F45" s="203">
        <v>67687</v>
      </c>
      <c r="G45" s="203">
        <v>2369045</v>
      </c>
      <c r="H45" s="203">
        <v>767</v>
      </c>
      <c r="I45" s="203">
        <v>26845</v>
      </c>
      <c r="J45" s="203">
        <v>2342200</v>
      </c>
    </row>
    <row r="46" spans="1:10" ht="14.1" customHeight="1" x14ac:dyDescent="0.15">
      <c r="A46" s="219"/>
      <c r="B46" s="219"/>
      <c r="C46" s="219"/>
      <c r="D46" s="201" t="s">
        <v>104</v>
      </c>
      <c r="E46" s="203">
        <v>7</v>
      </c>
      <c r="F46" s="203">
        <v>49949</v>
      </c>
      <c r="G46" s="203">
        <v>349643</v>
      </c>
      <c r="H46" s="203">
        <v>767</v>
      </c>
      <c r="I46" s="203">
        <v>5369</v>
      </c>
      <c r="J46" s="203">
        <v>344274</v>
      </c>
    </row>
    <row r="47" spans="1:10" ht="14.1" customHeight="1" x14ac:dyDescent="0.15">
      <c r="A47" s="219"/>
      <c r="B47" s="219"/>
      <c r="C47" s="219"/>
      <c r="D47" s="201" t="s">
        <v>81</v>
      </c>
      <c r="E47" s="203">
        <v>1289</v>
      </c>
      <c r="F47" s="203">
        <v>30189</v>
      </c>
      <c r="G47" s="203">
        <v>38913621</v>
      </c>
      <c r="H47" s="203">
        <v>767</v>
      </c>
      <c r="I47" s="203">
        <v>988663</v>
      </c>
      <c r="J47" s="203">
        <v>37924958</v>
      </c>
    </row>
    <row r="48" spans="1:10" ht="14.1" customHeight="1" x14ac:dyDescent="0.15">
      <c r="A48" s="219"/>
      <c r="B48" s="219"/>
      <c r="C48" s="219"/>
      <c r="D48" s="201" t="s">
        <v>75</v>
      </c>
      <c r="E48" s="203">
        <v>2482</v>
      </c>
      <c r="F48" s="203">
        <v>15119</v>
      </c>
      <c r="G48" s="203">
        <v>37525358</v>
      </c>
      <c r="H48" s="203">
        <v>767</v>
      </c>
      <c r="I48" s="203">
        <v>1903694</v>
      </c>
      <c r="J48" s="203">
        <v>35621664</v>
      </c>
    </row>
    <row r="49" spans="1:10" ht="14.1" customHeight="1" x14ac:dyDescent="0.15">
      <c r="A49" s="219"/>
      <c r="B49" s="219"/>
      <c r="C49" s="219"/>
      <c r="D49" s="201" t="s">
        <v>76</v>
      </c>
      <c r="E49" s="203">
        <v>921</v>
      </c>
      <c r="F49" s="203">
        <v>11744</v>
      </c>
      <c r="G49" s="203">
        <v>10816224</v>
      </c>
      <c r="H49" s="203">
        <v>767</v>
      </c>
      <c r="I49" s="203">
        <v>706407</v>
      </c>
      <c r="J49" s="203">
        <v>10109817</v>
      </c>
    </row>
    <row r="50" spans="1:10" ht="14.1" customHeight="1" x14ac:dyDescent="0.15">
      <c r="A50" s="219"/>
      <c r="B50" s="219"/>
      <c r="C50" s="219"/>
      <c r="D50" s="201" t="s">
        <v>73</v>
      </c>
      <c r="E50" s="203">
        <v>648</v>
      </c>
      <c r="F50" s="203">
        <v>8232</v>
      </c>
      <c r="G50" s="203">
        <v>5334336</v>
      </c>
      <c r="H50" s="203">
        <v>767</v>
      </c>
      <c r="I50" s="203">
        <v>497016</v>
      </c>
      <c r="J50" s="203">
        <v>4837320</v>
      </c>
    </row>
    <row r="51" spans="1:10" ht="14.1" customHeight="1" x14ac:dyDescent="0.15">
      <c r="A51" s="219"/>
      <c r="B51" s="219"/>
      <c r="C51" s="219"/>
      <c r="D51" s="201" t="s">
        <v>74</v>
      </c>
      <c r="E51" s="203">
        <v>36</v>
      </c>
      <c r="F51" s="203">
        <v>5413</v>
      </c>
      <c r="G51" s="203">
        <v>194868</v>
      </c>
      <c r="H51" s="203">
        <v>767</v>
      </c>
      <c r="I51" s="203">
        <v>27612</v>
      </c>
      <c r="J51" s="203">
        <v>167256</v>
      </c>
    </row>
    <row r="52" spans="1:10" ht="14.1" customHeight="1" x14ac:dyDescent="0.15">
      <c r="A52" s="219"/>
      <c r="B52" s="219"/>
      <c r="C52" s="219"/>
      <c r="D52" s="201" t="s">
        <v>84</v>
      </c>
      <c r="E52" s="203">
        <v>75</v>
      </c>
      <c r="F52" s="203">
        <v>3402</v>
      </c>
      <c r="G52" s="203">
        <v>255150</v>
      </c>
      <c r="H52" s="203">
        <v>767</v>
      </c>
      <c r="I52" s="203">
        <v>57525</v>
      </c>
      <c r="J52" s="203">
        <v>197625</v>
      </c>
    </row>
    <row r="53" spans="1:10" ht="14.1" customHeight="1" x14ac:dyDescent="0.15">
      <c r="A53" s="219"/>
      <c r="B53" s="219"/>
      <c r="C53" s="219"/>
      <c r="D53" s="201" t="s">
        <v>77</v>
      </c>
      <c r="E53" s="203">
        <v>16</v>
      </c>
      <c r="F53" s="203">
        <v>2085</v>
      </c>
      <c r="G53" s="203">
        <v>33360</v>
      </c>
      <c r="H53" s="203">
        <v>767</v>
      </c>
      <c r="I53" s="203">
        <v>12272</v>
      </c>
      <c r="J53" s="203">
        <v>21088</v>
      </c>
    </row>
    <row r="54" spans="1:10" ht="14.1" customHeight="1" x14ac:dyDescent="0.15">
      <c r="A54" s="219"/>
      <c r="B54" s="219"/>
      <c r="C54" s="219"/>
      <c r="D54" s="201" t="s">
        <v>71</v>
      </c>
      <c r="E54" s="203">
        <v>106</v>
      </c>
      <c r="F54" s="203">
        <v>27217</v>
      </c>
      <c r="G54" s="203">
        <v>2885002</v>
      </c>
      <c r="H54" s="203">
        <v>767</v>
      </c>
      <c r="I54" s="203">
        <v>81302</v>
      </c>
      <c r="J54" s="203">
        <v>2803700</v>
      </c>
    </row>
    <row r="55" spans="1:10" ht="14.1" customHeight="1" x14ac:dyDescent="0.15">
      <c r="A55" s="219"/>
      <c r="B55" s="219"/>
      <c r="C55" s="219"/>
      <c r="D55" s="201" t="s">
        <v>182</v>
      </c>
      <c r="E55" s="203">
        <v>1208</v>
      </c>
      <c r="F55" s="203">
        <v>5246</v>
      </c>
      <c r="G55" s="203">
        <v>6337168</v>
      </c>
      <c r="H55" s="203">
        <v>767</v>
      </c>
      <c r="I55" s="203">
        <v>926536</v>
      </c>
      <c r="J55" s="203">
        <v>5410632</v>
      </c>
    </row>
    <row r="56" spans="1:10" ht="14.1" customHeight="1" x14ac:dyDescent="0.15">
      <c r="A56" s="219"/>
      <c r="B56" s="219"/>
      <c r="C56" s="219"/>
      <c r="D56" s="201" t="s">
        <v>183</v>
      </c>
      <c r="E56" s="203">
        <v>4883</v>
      </c>
      <c r="F56" s="203">
        <v>6347</v>
      </c>
      <c r="G56" s="203">
        <v>30992401</v>
      </c>
      <c r="H56" s="203">
        <v>767</v>
      </c>
      <c r="I56" s="203">
        <v>3745261</v>
      </c>
      <c r="J56" s="203">
        <v>27247140</v>
      </c>
    </row>
    <row r="57" spans="1:10" ht="14.1" customHeight="1" x14ac:dyDescent="0.15">
      <c r="A57" s="219"/>
      <c r="B57" s="220" t="s">
        <v>211</v>
      </c>
      <c r="C57" s="218" t="s">
        <v>69</v>
      </c>
      <c r="D57" s="201" t="s">
        <v>195</v>
      </c>
      <c r="E57" s="203">
        <v>1</v>
      </c>
      <c r="F57" s="203">
        <v>66920</v>
      </c>
      <c r="G57" s="203">
        <v>66920</v>
      </c>
      <c r="H57" s="203">
        <v>1028</v>
      </c>
      <c r="I57" s="203">
        <v>1028</v>
      </c>
      <c r="J57" s="203">
        <v>65892</v>
      </c>
    </row>
    <row r="58" spans="1:10" ht="14.1" customHeight="1" x14ac:dyDescent="0.15">
      <c r="A58" s="219"/>
      <c r="B58" s="219"/>
      <c r="C58" s="219"/>
      <c r="D58" s="201" t="s">
        <v>188</v>
      </c>
      <c r="E58" s="203">
        <v>24</v>
      </c>
      <c r="F58" s="203">
        <v>29422</v>
      </c>
      <c r="G58" s="203">
        <v>706128</v>
      </c>
      <c r="H58" s="203">
        <v>1028</v>
      </c>
      <c r="I58" s="203">
        <v>24676</v>
      </c>
      <c r="J58" s="203">
        <v>681452</v>
      </c>
    </row>
    <row r="59" spans="1:10" ht="14.1" customHeight="1" x14ac:dyDescent="0.15">
      <c r="A59" s="219"/>
      <c r="B59" s="219"/>
      <c r="C59" s="219"/>
      <c r="D59" s="201" t="s">
        <v>87</v>
      </c>
      <c r="E59" s="203">
        <v>1</v>
      </c>
      <c r="F59" s="203">
        <v>29422</v>
      </c>
      <c r="G59" s="203">
        <v>29422</v>
      </c>
      <c r="H59" s="203">
        <v>1028</v>
      </c>
      <c r="I59" s="203">
        <v>1028</v>
      </c>
      <c r="J59" s="203">
        <v>28394</v>
      </c>
    </row>
    <row r="60" spans="1:10" ht="14.1" customHeight="1" x14ac:dyDescent="0.15">
      <c r="A60" s="219"/>
      <c r="B60" s="219"/>
      <c r="C60" s="219"/>
      <c r="D60" s="201" t="s">
        <v>184</v>
      </c>
      <c r="E60" s="203">
        <v>51</v>
      </c>
      <c r="F60" s="203">
        <v>14352</v>
      </c>
      <c r="G60" s="203">
        <v>731952</v>
      </c>
      <c r="H60" s="203">
        <v>1028</v>
      </c>
      <c r="I60" s="203">
        <v>52438</v>
      </c>
      <c r="J60" s="203">
        <v>679514</v>
      </c>
    </row>
    <row r="61" spans="1:10" ht="14.1" customHeight="1" x14ac:dyDescent="0.15">
      <c r="A61" s="219"/>
      <c r="B61" s="219"/>
      <c r="C61" s="219"/>
      <c r="D61" s="201" t="s">
        <v>80</v>
      </c>
      <c r="E61" s="203">
        <v>1</v>
      </c>
      <c r="F61" s="203">
        <v>14352</v>
      </c>
      <c r="G61" s="203">
        <v>14352</v>
      </c>
      <c r="H61" s="203">
        <v>1028</v>
      </c>
      <c r="I61" s="203">
        <v>1028</v>
      </c>
      <c r="J61" s="203">
        <v>13324</v>
      </c>
    </row>
    <row r="62" spans="1:10" ht="14.1" customHeight="1" x14ac:dyDescent="0.15">
      <c r="A62" s="219"/>
      <c r="B62" s="219"/>
      <c r="C62" s="219"/>
      <c r="D62" s="201" t="s">
        <v>189</v>
      </c>
      <c r="E62" s="203">
        <v>121</v>
      </c>
      <c r="F62" s="203">
        <v>10977</v>
      </c>
      <c r="G62" s="203">
        <v>1328217</v>
      </c>
      <c r="H62" s="203">
        <v>1028</v>
      </c>
      <c r="I62" s="203">
        <v>124411</v>
      </c>
      <c r="J62" s="203">
        <v>1203806</v>
      </c>
    </row>
    <row r="63" spans="1:10" ht="14.1" customHeight="1" x14ac:dyDescent="0.15">
      <c r="A63" s="219"/>
      <c r="B63" s="219"/>
      <c r="C63" s="219"/>
      <c r="D63" s="201" t="s">
        <v>179</v>
      </c>
      <c r="E63" s="203">
        <v>131</v>
      </c>
      <c r="F63" s="203">
        <v>7465</v>
      </c>
      <c r="G63" s="203">
        <v>977915</v>
      </c>
      <c r="H63" s="203">
        <v>1028</v>
      </c>
      <c r="I63" s="203">
        <v>134692</v>
      </c>
      <c r="J63" s="203">
        <v>843223</v>
      </c>
    </row>
    <row r="64" spans="1:10" ht="14.1" customHeight="1" x14ac:dyDescent="0.15">
      <c r="A64" s="219"/>
      <c r="B64" s="219"/>
      <c r="C64" s="219"/>
      <c r="D64" s="201" t="s">
        <v>79</v>
      </c>
      <c r="E64" s="203">
        <v>13</v>
      </c>
      <c r="F64" s="203">
        <v>7465</v>
      </c>
      <c r="G64" s="203">
        <v>97045</v>
      </c>
      <c r="H64" s="203">
        <v>1028</v>
      </c>
      <c r="I64" s="203">
        <v>13366</v>
      </c>
      <c r="J64" s="203">
        <v>83679</v>
      </c>
    </row>
    <row r="65" spans="1:10" ht="14.1" customHeight="1" x14ac:dyDescent="0.15">
      <c r="A65" s="219"/>
      <c r="B65" s="219"/>
      <c r="C65" s="219"/>
      <c r="D65" s="201" t="s">
        <v>191</v>
      </c>
      <c r="E65" s="203">
        <v>2</v>
      </c>
      <c r="F65" s="203">
        <v>1318</v>
      </c>
      <c r="G65" s="203">
        <v>2636</v>
      </c>
      <c r="H65" s="203">
        <v>1028</v>
      </c>
      <c r="I65" s="203">
        <v>2056</v>
      </c>
      <c r="J65" s="203">
        <v>580</v>
      </c>
    </row>
    <row r="66" spans="1:10" ht="14.1" customHeight="1" x14ac:dyDescent="0.15">
      <c r="A66" s="219"/>
      <c r="B66" s="219"/>
      <c r="C66" s="219"/>
      <c r="D66" s="201" t="s">
        <v>91</v>
      </c>
      <c r="E66" s="203">
        <v>2</v>
      </c>
      <c r="F66" s="203">
        <v>1318</v>
      </c>
      <c r="G66" s="203">
        <v>2636</v>
      </c>
      <c r="H66" s="203">
        <v>1028</v>
      </c>
      <c r="I66" s="203">
        <v>2056</v>
      </c>
      <c r="J66" s="203">
        <v>580</v>
      </c>
    </row>
    <row r="67" spans="1:10" ht="29.1" customHeight="1" x14ac:dyDescent="0.15">
      <c r="A67" s="219"/>
      <c r="B67" s="219"/>
      <c r="C67" s="221" t="s">
        <v>202</v>
      </c>
      <c r="D67" s="201" t="s">
        <v>81</v>
      </c>
      <c r="E67" s="203">
        <v>1</v>
      </c>
      <c r="F67" s="203">
        <v>30976</v>
      </c>
      <c r="G67" s="203">
        <v>30976</v>
      </c>
      <c r="H67" s="203">
        <v>2582</v>
      </c>
      <c r="I67" s="203">
        <v>2582</v>
      </c>
      <c r="J67" s="203">
        <v>28394</v>
      </c>
    </row>
    <row r="68" spans="1:10" ht="14.1" customHeight="1" x14ac:dyDescent="0.15">
      <c r="A68" s="219"/>
      <c r="B68" s="219"/>
      <c r="C68" s="219"/>
      <c r="D68" s="201" t="s">
        <v>75</v>
      </c>
      <c r="E68" s="203">
        <v>1</v>
      </c>
      <c r="F68" s="203">
        <v>15906</v>
      </c>
      <c r="G68" s="203">
        <v>15906</v>
      </c>
      <c r="H68" s="203">
        <v>2582</v>
      </c>
      <c r="I68" s="203">
        <v>2582</v>
      </c>
      <c r="J68" s="203">
        <v>13324</v>
      </c>
    </row>
    <row r="69" spans="1:10" ht="14.1" customHeight="1" x14ac:dyDescent="0.15">
      <c r="A69" s="219"/>
      <c r="B69" s="219"/>
      <c r="C69" s="219"/>
      <c r="D69" s="201" t="s">
        <v>76</v>
      </c>
      <c r="E69" s="203">
        <v>8</v>
      </c>
      <c r="F69" s="203">
        <v>12531</v>
      </c>
      <c r="G69" s="203">
        <v>100248</v>
      </c>
      <c r="H69" s="203">
        <v>2582</v>
      </c>
      <c r="I69" s="203">
        <v>20657</v>
      </c>
      <c r="J69" s="203">
        <v>79591</v>
      </c>
    </row>
    <row r="70" spans="1:10" ht="14.1" customHeight="1" x14ac:dyDescent="0.15">
      <c r="A70" s="219"/>
      <c r="B70" s="219"/>
      <c r="C70" s="219"/>
      <c r="D70" s="201" t="s">
        <v>73</v>
      </c>
      <c r="E70" s="203">
        <v>29</v>
      </c>
      <c r="F70" s="203">
        <v>9019</v>
      </c>
      <c r="G70" s="203">
        <v>261551</v>
      </c>
      <c r="H70" s="203">
        <v>2582</v>
      </c>
      <c r="I70" s="203">
        <v>74883</v>
      </c>
      <c r="J70" s="203">
        <v>186668</v>
      </c>
    </row>
    <row r="71" spans="1:10" ht="29.1" customHeight="1" x14ac:dyDescent="0.15">
      <c r="A71" s="219"/>
      <c r="B71" s="219"/>
      <c r="C71" s="221" t="s">
        <v>204</v>
      </c>
      <c r="D71" s="201" t="s">
        <v>90</v>
      </c>
      <c r="E71" s="203">
        <v>23</v>
      </c>
      <c r="F71" s="203">
        <v>67687</v>
      </c>
      <c r="G71" s="203">
        <v>1556801</v>
      </c>
      <c r="H71" s="203">
        <v>1795</v>
      </c>
      <c r="I71" s="203">
        <v>41289</v>
      </c>
      <c r="J71" s="203">
        <v>1515512</v>
      </c>
    </row>
    <row r="72" spans="1:10" ht="14.1" customHeight="1" x14ac:dyDescent="0.15">
      <c r="A72" s="219"/>
      <c r="B72" s="219"/>
      <c r="C72" s="219"/>
      <c r="D72" s="201" t="s">
        <v>104</v>
      </c>
      <c r="E72" s="203">
        <v>55</v>
      </c>
      <c r="F72" s="203">
        <v>49949</v>
      </c>
      <c r="G72" s="203">
        <v>2747195</v>
      </c>
      <c r="H72" s="203">
        <v>1795</v>
      </c>
      <c r="I72" s="203">
        <v>98735</v>
      </c>
      <c r="J72" s="203">
        <v>2648460</v>
      </c>
    </row>
    <row r="73" spans="1:10" ht="14.1" customHeight="1" x14ac:dyDescent="0.15">
      <c r="A73" s="219"/>
      <c r="B73" s="219"/>
      <c r="C73" s="219"/>
      <c r="D73" s="201" t="s">
        <v>81</v>
      </c>
      <c r="E73" s="203">
        <v>1097</v>
      </c>
      <c r="F73" s="203">
        <v>30189</v>
      </c>
      <c r="G73" s="203">
        <v>33117333</v>
      </c>
      <c r="H73" s="203">
        <v>1795</v>
      </c>
      <c r="I73" s="203">
        <v>1969320</v>
      </c>
      <c r="J73" s="203">
        <v>31148013</v>
      </c>
    </row>
    <row r="74" spans="1:10" ht="14.1" customHeight="1" x14ac:dyDescent="0.15">
      <c r="A74" s="219"/>
      <c r="B74" s="219"/>
      <c r="C74" s="219"/>
      <c r="D74" s="201" t="s">
        <v>75</v>
      </c>
      <c r="E74" s="203">
        <v>3217</v>
      </c>
      <c r="F74" s="203">
        <v>15119</v>
      </c>
      <c r="G74" s="203">
        <v>48637823</v>
      </c>
      <c r="H74" s="203">
        <v>1795</v>
      </c>
      <c r="I74" s="203">
        <v>5775117</v>
      </c>
      <c r="J74" s="203">
        <v>42862706</v>
      </c>
    </row>
    <row r="75" spans="1:10" ht="14.1" customHeight="1" x14ac:dyDescent="0.15">
      <c r="A75" s="219"/>
      <c r="B75" s="219"/>
      <c r="C75" s="219"/>
      <c r="D75" s="201" t="s">
        <v>76</v>
      </c>
      <c r="E75" s="203">
        <v>6798</v>
      </c>
      <c r="F75" s="203">
        <v>11744</v>
      </c>
      <c r="G75" s="203">
        <v>79835712</v>
      </c>
      <c r="H75" s="203">
        <v>1795</v>
      </c>
      <c r="I75" s="203">
        <v>12203681</v>
      </c>
      <c r="J75" s="203">
        <v>67632031</v>
      </c>
    </row>
    <row r="76" spans="1:10" ht="14.1" customHeight="1" x14ac:dyDescent="0.15">
      <c r="A76" s="219"/>
      <c r="B76" s="219"/>
      <c r="C76" s="219"/>
      <c r="D76" s="201" t="s">
        <v>73</v>
      </c>
      <c r="E76" s="203">
        <v>10792</v>
      </c>
      <c r="F76" s="203">
        <v>8232</v>
      </c>
      <c r="G76" s="203">
        <v>88839744</v>
      </c>
      <c r="H76" s="203">
        <v>1795</v>
      </c>
      <c r="I76" s="203">
        <v>19373658</v>
      </c>
      <c r="J76" s="203">
        <v>69466086</v>
      </c>
    </row>
    <row r="77" spans="1:10" ht="14.1" customHeight="1" x14ac:dyDescent="0.15">
      <c r="A77" s="219"/>
      <c r="B77" s="219"/>
      <c r="C77" s="219"/>
      <c r="D77" s="201" t="s">
        <v>74</v>
      </c>
      <c r="E77" s="203">
        <v>170</v>
      </c>
      <c r="F77" s="203">
        <v>5413</v>
      </c>
      <c r="G77" s="203">
        <v>920210</v>
      </c>
      <c r="H77" s="203">
        <v>1795</v>
      </c>
      <c r="I77" s="203">
        <v>305182</v>
      </c>
      <c r="J77" s="203">
        <v>615028</v>
      </c>
    </row>
    <row r="78" spans="1:10" ht="14.1" customHeight="1" x14ac:dyDescent="0.15">
      <c r="A78" s="219"/>
      <c r="B78" s="219"/>
      <c r="C78" s="219"/>
      <c r="D78" s="201" t="s">
        <v>84</v>
      </c>
      <c r="E78" s="203">
        <v>4</v>
      </c>
      <c r="F78" s="203">
        <v>3402</v>
      </c>
      <c r="G78" s="203">
        <v>13608</v>
      </c>
      <c r="H78" s="203">
        <v>1795</v>
      </c>
      <c r="I78" s="203">
        <v>7181</v>
      </c>
      <c r="J78" s="203">
        <v>6427</v>
      </c>
    </row>
    <row r="79" spans="1:10" ht="14.1" customHeight="1" x14ac:dyDescent="0.15">
      <c r="A79" s="219"/>
      <c r="B79" s="219"/>
      <c r="C79" s="219"/>
      <c r="D79" s="201" t="s">
        <v>77</v>
      </c>
      <c r="E79" s="203">
        <v>550</v>
      </c>
      <c r="F79" s="203">
        <v>2085</v>
      </c>
      <c r="G79" s="203">
        <v>1146750</v>
      </c>
      <c r="H79" s="203">
        <v>1795</v>
      </c>
      <c r="I79" s="203">
        <v>987353</v>
      </c>
      <c r="J79" s="203">
        <v>159397</v>
      </c>
    </row>
    <row r="80" spans="1:10" ht="29.1" customHeight="1" x14ac:dyDescent="0.15">
      <c r="A80" s="221" t="s">
        <v>193</v>
      </c>
      <c r="B80" s="219" t="s">
        <v>55</v>
      </c>
      <c r="C80" s="219"/>
      <c r="D80" s="219"/>
      <c r="E80" s="203">
        <v>8965</v>
      </c>
      <c r="F80" s="203"/>
      <c r="G80" s="203">
        <v>118541778</v>
      </c>
      <c r="H80" s="203"/>
      <c r="I80" s="203">
        <v>7292533</v>
      </c>
      <c r="J80" s="203">
        <v>111249245</v>
      </c>
    </row>
    <row r="81" spans="1:10" ht="14.1" customHeight="1" x14ac:dyDescent="0.15">
      <c r="A81" s="219"/>
      <c r="B81" s="201" t="s">
        <v>65</v>
      </c>
      <c r="C81" s="201" t="s">
        <v>66</v>
      </c>
      <c r="D81" s="201" t="s">
        <v>67</v>
      </c>
      <c r="E81" s="216">
        <v>2</v>
      </c>
      <c r="F81" s="216">
        <v>11085</v>
      </c>
      <c r="G81" s="216">
        <v>22170</v>
      </c>
      <c r="H81" s="216">
        <v>0</v>
      </c>
      <c r="I81" s="216">
        <v>0</v>
      </c>
      <c r="J81" s="216">
        <v>22170</v>
      </c>
    </row>
    <row r="82" spans="1:10" ht="14.1" customHeight="1" x14ac:dyDescent="0.15">
      <c r="A82" s="219"/>
      <c r="B82" s="220" t="s">
        <v>68</v>
      </c>
      <c r="C82" s="218" t="s">
        <v>69</v>
      </c>
      <c r="D82" s="201" t="s">
        <v>177</v>
      </c>
      <c r="E82" s="217"/>
      <c r="F82" s="217"/>
      <c r="G82" s="217"/>
      <c r="H82" s="217"/>
      <c r="I82" s="217"/>
      <c r="J82" s="217"/>
    </row>
    <row r="83" spans="1:10" ht="14.1" customHeight="1" x14ac:dyDescent="0.15">
      <c r="A83" s="219"/>
      <c r="B83" s="219"/>
      <c r="C83" s="219"/>
      <c r="D83" s="201" t="s">
        <v>175</v>
      </c>
      <c r="E83" s="203">
        <v>2</v>
      </c>
      <c r="F83" s="203">
        <v>11085</v>
      </c>
      <c r="G83" s="203">
        <v>22170</v>
      </c>
      <c r="H83" s="203">
        <v>0</v>
      </c>
      <c r="I83" s="203">
        <v>0</v>
      </c>
      <c r="J83" s="203">
        <v>22170</v>
      </c>
    </row>
    <row r="84" spans="1:10" ht="29.1" customHeight="1" x14ac:dyDescent="0.15">
      <c r="A84" s="219"/>
      <c r="B84" s="219"/>
      <c r="C84" s="202" t="s">
        <v>202</v>
      </c>
      <c r="D84" s="201" t="s">
        <v>176</v>
      </c>
      <c r="E84" s="203">
        <v>20</v>
      </c>
      <c r="F84" s="203">
        <v>12639</v>
      </c>
      <c r="G84" s="203">
        <v>252780</v>
      </c>
      <c r="H84" s="203">
        <v>2565</v>
      </c>
      <c r="I84" s="203">
        <v>51300</v>
      </c>
      <c r="J84" s="203">
        <v>201480</v>
      </c>
    </row>
    <row r="85" spans="1:10" ht="29.1" customHeight="1" x14ac:dyDescent="0.15">
      <c r="A85" s="219"/>
      <c r="B85" s="219"/>
      <c r="C85" s="202" t="s">
        <v>204</v>
      </c>
      <c r="D85" s="201" t="s">
        <v>176</v>
      </c>
      <c r="E85" s="203">
        <v>1260</v>
      </c>
      <c r="F85" s="203">
        <v>11852</v>
      </c>
      <c r="G85" s="203">
        <v>14933520</v>
      </c>
      <c r="H85" s="203">
        <v>1778</v>
      </c>
      <c r="I85" s="203">
        <v>2240280</v>
      </c>
      <c r="J85" s="203">
        <v>12693240</v>
      </c>
    </row>
    <row r="86" spans="1:10" ht="14.1" customHeight="1" x14ac:dyDescent="0.15">
      <c r="A86" s="219"/>
      <c r="B86" s="200" t="s">
        <v>205</v>
      </c>
      <c r="C86" s="204" t="s">
        <v>114</v>
      </c>
      <c r="D86" s="201" t="s">
        <v>208</v>
      </c>
      <c r="E86" s="203">
        <v>1</v>
      </c>
      <c r="F86" s="203">
        <v>20467</v>
      </c>
      <c r="G86" s="203">
        <v>20467</v>
      </c>
      <c r="H86" s="203">
        <v>3941</v>
      </c>
      <c r="I86" s="203">
        <v>3941</v>
      </c>
      <c r="J86" s="203">
        <v>16526</v>
      </c>
    </row>
    <row r="87" spans="1:10" ht="29.1" customHeight="1" x14ac:dyDescent="0.15">
      <c r="A87" s="219"/>
      <c r="B87" s="221" t="s">
        <v>210</v>
      </c>
      <c r="C87" s="218" t="s">
        <v>69</v>
      </c>
      <c r="D87" s="201" t="s">
        <v>188</v>
      </c>
      <c r="E87" s="203">
        <v>2</v>
      </c>
      <c r="F87" s="203">
        <v>29422</v>
      </c>
      <c r="G87" s="203">
        <v>58844</v>
      </c>
      <c r="H87" s="203">
        <v>0</v>
      </c>
      <c r="I87" s="203">
        <v>0</v>
      </c>
      <c r="J87" s="203">
        <v>58844</v>
      </c>
    </row>
    <row r="88" spans="1:10" ht="14.1" customHeight="1" x14ac:dyDescent="0.15">
      <c r="A88" s="219"/>
      <c r="B88" s="219"/>
      <c r="C88" s="219"/>
      <c r="D88" s="201" t="s">
        <v>184</v>
      </c>
      <c r="E88" s="203">
        <v>1</v>
      </c>
      <c r="F88" s="203">
        <v>14352</v>
      </c>
      <c r="G88" s="203">
        <v>14352</v>
      </c>
      <c r="H88" s="203">
        <v>0</v>
      </c>
      <c r="I88" s="203">
        <v>0</v>
      </c>
      <c r="J88" s="203">
        <v>14352</v>
      </c>
    </row>
    <row r="89" spans="1:10" ht="14.1" customHeight="1" x14ac:dyDescent="0.15">
      <c r="A89" s="219"/>
      <c r="B89" s="219"/>
      <c r="C89" s="219"/>
      <c r="D89" s="201" t="s">
        <v>80</v>
      </c>
      <c r="E89" s="203">
        <v>5</v>
      </c>
      <c r="F89" s="203">
        <v>14352</v>
      </c>
      <c r="G89" s="203">
        <v>71760</v>
      </c>
      <c r="H89" s="203">
        <v>0</v>
      </c>
      <c r="I89" s="203">
        <v>0</v>
      </c>
      <c r="J89" s="203">
        <v>71760</v>
      </c>
    </row>
    <row r="90" spans="1:10" ht="14.1" customHeight="1" x14ac:dyDescent="0.15">
      <c r="A90" s="219"/>
      <c r="B90" s="219"/>
      <c r="C90" s="219"/>
      <c r="D90" s="201" t="s">
        <v>179</v>
      </c>
      <c r="E90" s="203">
        <v>2</v>
      </c>
      <c r="F90" s="203">
        <v>7465</v>
      </c>
      <c r="G90" s="203">
        <v>14930</v>
      </c>
      <c r="H90" s="203">
        <v>0</v>
      </c>
      <c r="I90" s="203">
        <v>0</v>
      </c>
      <c r="J90" s="203">
        <v>14930</v>
      </c>
    </row>
    <row r="91" spans="1:10" ht="14.1" customHeight="1" x14ac:dyDescent="0.15">
      <c r="A91" s="219"/>
      <c r="B91" s="219"/>
      <c r="C91" s="219"/>
      <c r="D91" s="201" t="s">
        <v>79</v>
      </c>
      <c r="E91" s="203">
        <v>1</v>
      </c>
      <c r="F91" s="203">
        <v>7465</v>
      </c>
      <c r="G91" s="203">
        <v>7465</v>
      </c>
      <c r="H91" s="203">
        <v>0</v>
      </c>
      <c r="I91" s="203">
        <v>0</v>
      </c>
      <c r="J91" s="203">
        <v>7465</v>
      </c>
    </row>
    <row r="92" spans="1:10" ht="14.1" customHeight="1" x14ac:dyDescent="0.15">
      <c r="A92" s="219"/>
      <c r="B92" s="219"/>
      <c r="C92" s="219"/>
      <c r="D92" s="201" t="s">
        <v>185</v>
      </c>
      <c r="E92" s="203">
        <v>30</v>
      </c>
      <c r="F92" s="203">
        <v>4479</v>
      </c>
      <c r="G92" s="203">
        <v>134370</v>
      </c>
      <c r="H92" s="203">
        <v>0</v>
      </c>
      <c r="I92" s="203">
        <v>0</v>
      </c>
      <c r="J92" s="203">
        <v>134370</v>
      </c>
    </row>
    <row r="93" spans="1:10" ht="14.1" customHeight="1" x14ac:dyDescent="0.15">
      <c r="A93" s="219"/>
      <c r="B93" s="219"/>
      <c r="C93" s="219"/>
      <c r="D93" s="201" t="s">
        <v>180</v>
      </c>
      <c r="E93" s="203">
        <v>1154</v>
      </c>
      <c r="F93" s="203">
        <v>4479</v>
      </c>
      <c r="G93" s="203">
        <v>5168766</v>
      </c>
      <c r="H93" s="203">
        <v>0</v>
      </c>
      <c r="I93" s="203">
        <v>0</v>
      </c>
      <c r="J93" s="203">
        <v>5168766</v>
      </c>
    </row>
    <row r="94" spans="1:10" ht="14.1" customHeight="1" x14ac:dyDescent="0.15">
      <c r="A94" s="219"/>
      <c r="B94" s="219"/>
      <c r="C94" s="219"/>
      <c r="D94" s="201" t="s">
        <v>181</v>
      </c>
      <c r="E94" s="203">
        <v>4</v>
      </c>
      <c r="F94" s="203">
        <v>5580</v>
      </c>
      <c r="G94" s="203">
        <v>22320</v>
      </c>
      <c r="H94" s="203">
        <v>0</v>
      </c>
      <c r="I94" s="203">
        <v>0</v>
      </c>
      <c r="J94" s="203">
        <v>22320</v>
      </c>
    </row>
    <row r="95" spans="1:10" ht="29.1" customHeight="1" x14ac:dyDescent="0.15">
      <c r="A95" s="219"/>
      <c r="B95" s="219"/>
      <c r="C95" s="221" t="s">
        <v>202</v>
      </c>
      <c r="D95" s="201" t="s">
        <v>72</v>
      </c>
      <c r="E95" s="203">
        <v>1</v>
      </c>
      <c r="F95" s="203">
        <v>4358</v>
      </c>
      <c r="G95" s="203">
        <v>4358</v>
      </c>
      <c r="H95" s="203">
        <v>1554</v>
      </c>
      <c r="I95" s="203">
        <v>1554</v>
      </c>
      <c r="J95" s="203">
        <v>2804</v>
      </c>
    </row>
    <row r="96" spans="1:10" ht="14.1" customHeight="1" x14ac:dyDescent="0.15">
      <c r="A96" s="219"/>
      <c r="B96" s="219"/>
      <c r="C96" s="219"/>
      <c r="D96" s="201" t="s">
        <v>81</v>
      </c>
      <c r="E96" s="203">
        <v>1</v>
      </c>
      <c r="F96" s="203">
        <v>30976</v>
      </c>
      <c r="G96" s="203">
        <v>30976</v>
      </c>
      <c r="H96" s="203">
        <v>1554</v>
      </c>
      <c r="I96" s="203">
        <v>1554</v>
      </c>
      <c r="J96" s="203">
        <v>29422</v>
      </c>
    </row>
    <row r="97" spans="1:10" ht="14.1" customHeight="1" x14ac:dyDescent="0.15">
      <c r="A97" s="219"/>
      <c r="B97" s="219"/>
      <c r="C97" s="219"/>
      <c r="D97" s="201" t="s">
        <v>75</v>
      </c>
      <c r="E97" s="203">
        <v>7</v>
      </c>
      <c r="F97" s="203">
        <v>15906</v>
      </c>
      <c r="G97" s="203">
        <v>111342</v>
      </c>
      <c r="H97" s="203">
        <v>1554</v>
      </c>
      <c r="I97" s="203">
        <v>10878</v>
      </c>
      <c r="J97" s="203">
        <v>100464</v>
      </c>
    </row>
    <row r="98" spans="1:10" ht="14.1" customHeight="1" x14ac:dyDescent="0.15">
      <c r="A98" s="219"/>
      <c r="B98" s="219"/>
      <c r="C98" s="219"/>
      <c r="D98" s="201" t="s">
        <v>73</v>
      </c>
      <c r="E98" s="203">
        <v>3</v>
      </c>
      <c r="F98" s="203">
        <v>9019</v>
      </c>
      <c r="G98" s="203">
        <v>27057</v>
      </c>
      <c r="H98" s="203">
        <v>1554</v>
      </c>
      <c r="I98" s="203">
        <v>4662</v>
      </c>
      <c r="J98" s="203">
        <v>22395</v>
      </c>
    </row>
    <row r="99" spans="1:10" ht="14.1" customHeight="1" x14ac:dyDescent="0.15">
      <c r="A99" s="219"/>
      <c r="B99" s="219"/>
      <c r="C99" s="219"/>
      <c r="D99" s="201" t="s">
        <v>182</v>
      </c>
      <c r="E99" s="203">
        <v>12</v>
      </c>
      <c r="F99" s="203">
        <v>6033</v>
      </c>
      <c r="G99" s="203">
        <v>72396</v>
      </c>
      <c r="H99" s="203">
        <v>1554</v>
      </c>
      <c r="I99" s="203">
        <v>18648</v>
      </c>
      <c r="J99" s="203">
        <v>53748</v>
      </c>
    </row>
    <row r="100" spans="1:10" ht="29.1" customHeight="1" x14ac:dyDescent="0.15">
      <c r="A100" s="219"/>
      <c r="B100" s="219"/>
      <c r="C100" s="221" t="s">
        <v>204</v>
      </c>
      <c r="D100" s="201" t="s">
        <v>72</v>
      </c>
      <c r="E100" s="203">
        <v>1</v>
      </c>
      <c r="F100" s="203">
        <v>3571</v>
      </c>
      <c r="G100" s="203">
        <v>3571</v>
      </c>
      <c r="H100" s="203">
        <v>767</v>
      </c>
      <c r="I100" s="203">
        <v>767</v>
      </c>
      <c r="J100" s="203">
        <v>2804</v>
      </c>
    </row>
    <row r="101" spans="1:10" ht="14.1" customHeight="1" x14ac:dyDescent="0.15">
      <c r="A101" s="219"/>
      <c r="B101" s="219"/>
      <c r="C101" s="219"/>
      <c r="D101" s="201" t="s">
        <v>90</v>
      </c>
      <c r="E101" s="203">
        <v>1</v>
      </c>
      <c r="F101" s="203">
        <v>67687</v>
      </c>
      <c r="G101" s="203">
        <v>67687</v>
      </c>
      <c r="H101" s="203">
        <v>767</v>
      </c>
      <c r="I101" s="203">
        <v>767</v>
      </c>
      <c r="J101" s="203">
        <v>66920</v>
      </c>
    </row>
    <row r="102" spans="1:10" ht="14.1" customHeight="1" x14ac:dyDescent="0.15">
      <c r="A102" s="219"/>
      <c r="B102" s="219"/>
      <c r="C102" s="219"/>
      <c r="D102" s="201" t="s">
        <v>104</v>
      </c>
      <c r="E102" s="203">
        <v>44</v>
      </c>
      <c r="F102" s="203">
        <v>49949</v>
      </c>
      <c r="G102" s="203">
        <v>2197756</v>
      </c>
      <c r="H102" s="203">
        <v>767</v>
      </c>
      <c r="I102" s="203">
        <v>33748</v>
      </c>
      <c r="J102" s="203">
        <v>2164008</v>
      </c>
    </row>
    <row r="103" spans="1:10" ht="14.1" customHeight="1" x14ac:dyDescent="0.15">
      <c r="A103" s="219"/>
      <c r="B103" s="219"/>
      <c r="C103" s="219"/>
      <c r="D103" s="201" t="s">
        <v>81</v>
      </c>
      <c r="E103" s="203">
        <v>1244</v>
      </c>
      <c r="F103" s="203">
        <v>30189</v>
      </c>
      <c r="G103" s="203">
        <v>37555116</v>
      </c>
      <c r="H103" s="203">
        <v>767</v>
      </c>
      <c r="I103" s="203">
        <v>954148</v>
      </c>
      <c r="J103" s="203">
        <v>36600968</v>
      </c>
    </row>
    <row r="104" spans="1:10" ht="14.1" customHeight="1" x14ac:dyDescent="0.15">
      <c r="A104" s="219"/>
      <c r="B104" s="219"/>
      <c r="C104" s="219"/>
      <c r="D104" s="201" t="s">
        <v>75</v>
      </c>
      <c r="E104" s="203">
        <v>2782</v>
      </c>
      <c r="F104" s="203">
        <v>15119</v>
      </c>
      <c r="G104" s="203">
        <v>42061058</v>
      </c>
      <c r="H104" s="203">
        <v>767</v>
      </c>
      <c r="I104" s="203">
        <v>2133794</v>
      </c>
      <c r="J104" s="203">
        <v>39927264</v>
      </c>
    </row>
    <row r="105" spans="1:10" ht="14.1" customHeight="1" x14ac:dyDescent="0.15">
      <c r="A105" s="219"/>
      <c r="B105" s="219"/>
      <c r="C105" s="219"/>
      <c r="D105" s="201" t="s">
        <v>76</v>
      </c>
      <c r="E105" s="203">
        <v>136</v>
      </c>
      <c r="F105" s="203">
        <v>11744</v>
      </c>
      <c r="G105" s="203">
        <v>1597184</v>
      </c>
      <c r="H105" s="203">
        <v>767</v>
      </c>
      <c r="I105" s="203">
        <v>104312</v>
      </c>
      <c r="J105" s="203">
        <v>1492872</v>
      </c>
    </row>
    <row r="106" spans="1:10" ht="14.1" customHeight="1" x14ac:dyDescent="0.15">
      <c r="A106" s="219"/>
      <c r="B106" s="219"/>
      <c r="C106" s="219"/>
      <c r="D106" s="201" t="s">
        <v>73</v>
      </c>
      <c r="E106" s="203">
        <v>694</v>
      </c>
      <c r="F106" s="203">
        <v>8232</v>
      </c>
      <c r="G106" s="203">
        <v>5713008</v>
      </c>
      <c r="H106" s="203">
        <v>767</v>
      </c>
      <c r="I106" s="203">
        <v>532298</v>
      </c>
      <c r="J106" s="203">
        <v>5180710</v>
      </c>
    </row>
    <row r="107" spans="1:10" ht="14.1" customHeight="1" x14ac:dyDescent="0.15">
      <c r="A107" s="219"/>
      <c r="B107" s="219"/>
      <c r="C107" s="219"/>
      <c r="D107" s="201" t="s">
        <v>84</v>
      </c>
      <c r="E107" s="203">
        <v>2</v>
      </c>
      <c r="F107" s="203">
        <v>3402</v>
      </c>
      <c r="G107" s="203">
        <v>6804</v>
      </c>
      <c r="H107" s="203">
        <v>767</v>
      </c>
      <c r="I107" s="203">
        <v>1534</v>
      </c>
      <c r="J107" s="203">
        <v>5270</v>
      </c>
    </row>
    <row r="108" spans="1:10" ht="14.1" customHeight="1" x14ac:dyDescent="0.15">
      <c r="A108" s="219"/>
      <c r="B108" s="219"/>
      <c r="C108" s="219"/>
      <c r="D108" s="201" t="s">
        <v>182</v>
      </c>
      <c r="E108" s="203">
        <v>1399</v>
      </c>
      <c r="F108" s="203">
        <v>5246</v>
      </c>
      <c r="G108" s="203">
        <v>7339154</v>
      </c>
      <c r="H108" s="203">
        <v>767</v>
      </c>
      <c r="I108" s="203">
        <v>1073033</v>
      </c>
      <c r="J108" s="203">
        <v>6266121</v>
      </c>
    </row>
    <row r="109" spans="1:10" ht="14.1" customHeight="1" x14ac:dyDescent="0.15">
      <c r="A109" s="219"/>
      <c r="B109" s="219"/>
      <c r="C109" s="219"/>
      <c r="D109" s="201" t="s">
        <v>183</v>
      </c>
      <c r="E109" s="203">
        <v>147</v>
      </c>
      <c r="F109" s="203">
        <v>6347</v>
      </c>
      <c r="G109" s="203">
        <v>933009</v>
      </c>
      <c r="H109" s="203">
        <v>767</v>
      </c>
      <c r="I109" s="203">
        <v>112749</v>
      </c>
      <c r="J109" s="203">
        <v>820260</v>
      </c>
    </row>
    <row r="110" spans="1:10" ht="29.1" customHeight="1" x14ac:dyDescent="0.15">
      <c r="A110" s="219"/>
      <c r="B110" s="220" t="s">
        <v>211</v>
      </c>
      <c r="C110" s="221" t="s">
        <v>204</v>
      </c>
      <c r="D110" s="201" t="s">
        <v>81</v>
      </c>
      <c r="E110" s="203">
        <v>2</v>
      </c>
      <c r="F110" s="203">
        <v>30189</v>
      </c>
      <c r="G110" s="203">
        <v>60378</v>
      </c>
      <c r="H110" s="203">
        <v>1795</v>
      </c>
      <c r="I110" s="203">
        <v>3590</v>
      </c>
      <c r="J110" s="203">
        <v>56788</v>
      </c>
    </row>
    <row r="111" spans="1:10" ht="14.1" customHeight="1" x14ac:dyDescent="0.15">
      <c r="A111" s="219"/>
      <c r="B111" s="219"/>
      <c r="C111" s="219"/>
      <c r="D111" s="201" t="s">
        <v>84</v>
      </c>
      <c r="E111" s="203">
        <v>5</v>
      </c>
      <c r="F111" s="203">
        <v>3402</v>
      </c>
      <c r="G111" s="203">
        <v>17010</v>
      </c>
      <c r="H111" s="203">
        <v>1795</v>
      </c>
      <c r="I111" s="203">
        <v>8976</v>
      </c>
      <c r="J111" s="203">
        <v>8034</v>
      </c>
    </row>
    <row r="112" spans="1:10" ht="29.1" customHeight="1" x14ac:dyDescent="0.15">
      <c r="A112" s="221" t="s">
        <v>127</v>
      </c>
      <c r="B112" s="219" t="s">
        <v>55</v>
      </c>
      <c r="C112" s="219"/>
      <c r="D112" s="219"/>
      <c r="E112" s="203">
        <v>5914</v>
      </c>
      <c r="F112" s="203"/>
      <c r="G112" s="203">
        <v>33157571</v>
      </c>
      <c r="H112" s="203"/>
      <c r="I112" s="203">
        <v>4744431</v>
      </c>
      <c r="J112" s="203">
        <v>28413140</v>
      </c>
    </row>
    <row r="113" spans="1:10" ht="14.1" customHeight="1" x14ac:dyDescent="0.15">
      <c r="A113" s="219"/>
      <c r="B113" s="201" t="s">
        <v>65</v>
      </c>
      <c r="C113" s="201" t="s">
        <v>66</v>
      </c>
      <c r="D113" s="201" t="s">
        <v>67</v>
      </c>
      <c r="E113" s="216">
        <v>144</v>
      </c>
      <c r="F113" s="216">
        <v>11852</v>
      </c>
      <c r="G113" s="216">
        <v>1706688</v>
      </c>
      <c r="H113" s="216">
        <v>1778</v>
      </c>
      <c r="I113" s="216">
        <v>256032</v>
      </c>
      <c r="J113" s="216">
        <v>1450656</v>
      </c>
    </row>
    <row r="114" spans="1:10" ht="29.1" customHeight="1" x14ac:dyDescent="0.15">
      <c r="A114" s="219"/>
      <c r="B114" s="200" t="s">
        <v>68</v>
      </c>
      <c r="C114" s="202" t="s">
        <v>204</v>
      </c>
      <c r="D114" s="201" t="s">
        <v>176</v>
      </c>
      <c r="E114" s="217"/>
      <c r="F114" s="217"/>
      <c r="G114" s="217"/>
      <c r="H114" s="217"/>
      <c r="I114" s="217"/>
      <c r="J114" s="217"/>
    </row>
    <row r="115" spans="1:10" ht="29.1" customHeight="1" x14ac:dyDescent="0.15">
      <c r="A115" s="219"/>
      <c r="B115" s="221" t="s">
        <v>210</v>
      </c>
      <c r="C115" s="218" t="s">
        <v>69</v>
      </c>
      <c r="D115" s="201" t="s">
        <v>184</v>
      </c>
      <c r="E115" s="203">
        <v>11</v>
      </c>
      <c r="F115" s="203">
        <v>14352</v>
      </c>
      <c r="G115" s="203">
        <v>157872</v>
      </c>
      <c r="H115" s="203">
        <v>0</v>
      </c>
      <c r="I115" s="203">
        <v>0</v>
      </c>
      <c r="J115" s="203">
        <v>157872</v>
      </c>
    </row>
    <row r="116" spans="1:10" ht="14.1" customHeight="1" x14ac:dyDescent="0.15">
      <c r="A116" s="219"/>
      <c r="B116" s="219"/>
      <c r="C116" s="219"/>
      <c r="D116" s="201" t="s">
        <v>80</v>
      </c>
      <c r="E116" s="203">
        <v>5</v>
      </c>
      <c r="F116" s="203">
        <v>14352</v>
      </c>
      <c r="G116" s="203">
        <v>71760</v>
      </c>
      <c r="H116" s="203">
        <v>0</v>
      </c>
      <c r="I116" s="203">
        <v>0</v>
      </c>
      <c r="J116" s="203">
        <v>71760</v>
      </c>
    </row>
    <row r="117" spans="1:10" ht="14.1" customHeight="1" x14ac:dyDescent="0.15">
      <c r="A117" s="219"/>
      <c r="B117" s="219"/>
      <c r="C117" s="219"/>
      <c r="D117" s="201" t="s">
        <v>179</v>
      </c>
      <c r="E117" s="203">
        <v>1</v>
      </c>
      <c r="F117" s="203">
        <v>7465</v>
      </c>
      <c r="G117" s="203">
        <v>7465</v>
      </c>
      <c r="H117" s="203">
        <v>0</v>
      </c>
      <c r="I117" s="203">
        <v>0</v>
      </c>
      <c r="J117" s="203">
        <v>7465</v>
      </c>
    </row>
    <row r="118" spans="1:10" ht="29.1" customHeight="1" x14ac:dyDescent="0.15">
      <c r="A118" s="219"/>
      <c r="B118" s="219"/>
      <c r="C118" s="221" t="s">
        <v>202</v>
      </c>
      <c r="D118" s="201" t="s">
        <v>72</v>
      </c>
      <c r="E118" s="203">
        <v>61</v>
      </c>
      <c r="F118" s="203">
        <v>4358</v>
      </c>
      <c r="G118" s="203">
        <v>265838</v>
      </c>
      <c r="H118" s="203">
        <v>1554</v>
      </c>
      <c r="I118" s="203">
        <v>94794</v>
      </c>
      <c r="J118" s="203">
        <v>171044</v>
      </c>
    </row>
    <row r="119" spans="1:10" ht="14.1" customHeight="1" x14ac:dyDescent="0.15">
      <c r="A119" s="219"/>
      <c r="B119" s="219"/>
      <c r="C119" s="219"/>
      <c r="D119" s="201" t="s">
        <v>75</v>
      </c>
      <c r="E119" s="203">
        <v>3</v>
      </c>
      <c r="F119" s="203">
        <v>15906</v>
      </c>
      <c r="G119" s="203">
        <v>47718</v>
      </c>
      <c r="H119" s="203">
        <v>1554</v>
      </c>
      <c r="I119" s="203">
        <v>4662</v>
      </c>
      <c r="J119" s="203">
        <v>43056</v>
      </c>
    </row>
    <row r="120" spans="1:10" ht="29.1" customHeight="1" x14ac:dyDescent="0.15">
      <c r="A120" s="219"/>
      <c r="B120" s="219"/>
      <c r="C120" s="202" t="s">
        <v>203</v>
      </c>
      <c r="D120" s="201" t="s">
        <v>72</v>
      </c>
      <c r="E120" s="203">
        <v>35</v>
      </c>
      <c r="F120" s="203">
        <v>3925</v>
      </c>
      <c r="G120" s="203">
        <v>137361</v>
      </c>
      <c r="H120" s="203">
        <v>1495</v>
      </c>
      <c r="I120" s="203">
        <v>52325</v>
      </c>
      <c r="J120" s="203">
        <v>85036</v>
      </c>
    </row>
    <row r="121" spans="1:10" ht="29.1" customHeight="1" x14ac:dyDescent="0.15">
      <c r="A121" s="219"/>
      <c r="B121" s="219"/>
      <c r="C121" s="221" t="s">
        <v>204</v>
      </c>
      <c r="D121" s="201" t="s">
        <v>72</v>
      </c>
      <c r="E121" s="203">
        <v>4703</v>
      </c>
      <c r="F121" s="203">
        <v>3571</v>
      </c>
      <c r="G121" s="203">
        <v>16794413</v>
      </c>
      <c r="H121" s="203">
        <v>767</v>
      </c>
      <c r="I121" s="203">
        <v>3607201</v>
      </c>
      <c r="J121" s="203">
        <v>13187212</v>
      </c>
    </row>
    <row r="122" spans="1:10" ht="14.1" customHeight="1" x14ac:dyDescent="0.15">
      <c r="A122" s="219"/>
      <c r="B122" s="219"/>
      <c r="C122" s="219"/>
      <c r="D122" s="201" t="s">
        <v>81</v>
      </c>
      <c r="E122" s="203">
        <v>2</v>
      </c>
      <c r="F122" s="203">
        <v>30189</v>
      </c>
      <c r="G122" s="203">
        <v>60378</v>
      </c>
      <c r="H122" s="203">
        <v>767</v>
      </c>
      <c r="I122" s="203">
        <v>1534</v>
      </c>
      <c r="J122" s="203">
        <v>58844</v>
      </c>
    </row>
    <row r="123" spans="1:10" ht="14.1" customHeight="1" x14ac:dyDescent="0.15">
      <c r="A123" s="219"/>
      <c r="B123" s="219"/>
      <c r="C123" s="219"/>
      <c r="D123" s="201" t="s">
        <v>75</v>
      </c>
      <c r="E123" s="203">
        <v>886</v>
      </c>
      <c r="F123" s="203">
        <v>15119</v>
      </c>
      <c r="G123" s="203">
        <v>13395434</v>
      </c>
      <c r="H123" s="203">
        <v>767</v>
      </c>
      <c r="I123" s="203">
        <v>679562</v>
      </c>
      <c r="J123" s="203">
        <v>12715872</v>
      </c>
    </row>
    <row r="124" spans="1:10" ht="14.1" customHeight="1" x14ac:dyDescent="0.15">
      <c r="A124" s="219"/>
      <c r="B124" s="219"/>
      <c r="C124" s="219"/>
      <c r="D124" s="201" t="s">
        <v>73</v>
      </c>
      <c r="E124" s="203">
        <v>61</v>
      </c>
      <c r="F124" s="203">
        <v>8232</v>
      </c>
      <c r="G124" s="203">
        <v>502152</v>
      </c>
      <c r="H124" s="203">
        <v>767</v>
      </c>
      <c r="I124" s="203">
        <v>46787</v>
      </c>
      <c r="J124" s="203">
        <v>455365</v>
      </c>
    </row>
    <row r="125" spans="1:10" ht="14.1" customHeight="1" x14ac:dyDescent="0.15">
      <c r="A125" s="219"/>
      <c r="B125" s="219"/>
      <c r="C125" s="219"/>
      <c r="D125" s="201" t="s">
        <v>182</v>
      </c>
      <c r="E125" s="203">
        <v>2</v>
      </c>
      <c r="F125" s="203">
        <v>5246</v>
      </c>
      <c r="G125" s="203">
        <v>10492</v>
      </c>
      <c r="H125" s="203">
        <v>767</v>
      </c>
      <c r="I125" s="203">
        <v>1534</v>
      </c>
      <c r="J125" s="203">
        <v>8958</v>
      </c>
    </row>
    <row r="126" spans="1:10" ht="29.1" customHeight="1" x14ac:dyDescent="0.15">
      <c r="A126" s="221" t="s">
        <v>194</v>
      </c>
      <c r="B126" s="219" t="s">
        <v>55</v>
      </c>
      <c r="C126" s="219"/>
      <c r="D126" s="219"/>
      <c r="E126" s="203">
        <v>50639</v>
      </c>
      <c r="F126" s="203"/>
      <c r="G126" s="203">
        <v>667066659</v>
      </c>
      <c r="H126" s="203"/>
      <c r="I126" s="203">
        <v>81238432</v>
      </c>
      <c r="J126" s="203">
        <v>585828227</v>
      </c>
    </row>
    <row r="127" spans="1:10" ht="14.1" customHeight="1" x14ac:dyDescent="0.15">
      <c r="A127" s="219"/>
      <c r="B127" s="201" t="s">
        <v>65</v>
      </c>
      <c r="C127" s="201" t="s">
        <v>66</v>
      </c>
      <c r="D127" s="201" t="s">
        <v>67</v>
      </c>
      <c r="E127" s="216">
        <v>20</v>
      </c>
      <c r="F127" s="216">
        <v>11085</v>
      </c>
      <c r="G127" s="216">
        <v>221700</v>
      </c>
      <c r="H127" s="216">
        <v>0</v>
      </c>
      <c r="I127" s="216">
        <v>0</v>
      </c>
      <c r="J127" s="216">
        <v>221700</v>
      </c>
    </row>
    <row r="128" spans="1:10" ht="14.1" customHeight="1" x14ac:dyDescent="0.15">
      <c r="A128" s="219"/>
      <c r="B128" s="220" t="s">
        <v>68</v>
      </c>
      <c r="C128" s="218" t="s">
        <v>69</v>
      </c>
      <c r="D128" s="201" t="s">
        <v>177</v>
      </c>
      <c r="E128" s="217"/>
      <c r="F128" s="217"/>
      <c r="G128" s="217"/>
      <c r="H128" s="217"/>
      <c r="I128" s="217"/>
      <c r="J128" s="217"/>
    </row>
    <row r="129" spans="1:10" ht="14.1" customHeight="1" x14ac:dyDescent="0.15">
      <c r="A129" s="219"/>
      <c r="B129" s="219"/>
      <c r="C129" s="219"/>
      <c r="D129" s="201" t="s">
        <v>175</v>
      </c>
      <c r="E129" s="203">
        <v>4</v>
      </c>
      <c r="F129" s="203">
        <v>11085</v>
      </c>
      <c r="G129" s="203">
        <v>44340</v>
      </c>
      <c r="H129" s="203">
        <v>0</v>
      </c>
      <c r="I129" s="203">
        <v>0</v>
      </c>
      <c r="J129" s="203">
        <v>44340</v>
      </c>
    </row>
    <row r="130" spans="1:10" ht="29.1" customHeight="1" x14ac:dyDescent="0.15">
      <c r="A130" s="219"/>
      <c r="B130" s="219"/>
      <c r="C130" s="202" t="s">
        <v>202</v>
      </c>
      <c r="D130" s="201" t="s">
        <v>176</v>
      </c>
      <c r="E130" s="203">
        <v>4</v>
      </c>
      <c r="F130" s="203">
        <v>12639</v>
      </c>
      <c r="G130" s="203">
        <v>50556</v>
      </c>
      <c r="H130" s="203">
        <v>2565</v>
      </c>
      <c r="I130" s="203">
        <v>10260</v>
      </c>
      <c r="J130" s="203">
        <v>40296</v>
      </c>
    </row>
    <row r="131" spans="1:10" ht="29.1" customHeight="1" x14ac:dyDescent="0.15">
      <c r="A131" s="219"/>
      <c r="B131" s="219"/>
      <c r="C131" s="202" t="s">
        <v>204</v>
      </c>
      <c r="D131" s="201" t="s">
        <v>176</v>
      </c>
      <c r="E131" s="203">
        <v>3565</v>
      </c>
      <c r="F131" s="203">
        <v>11854</v>
      </c>
      <c r="G131" s="203">
        <v>42261037</v>
      </c>
      <c r="H131" s="203">
        <v>1778</v>
      </c>
      <c r="I131" s="203">
        <v>6338570</v>
      </c>
      <c r="J131" s="203">
        <v>35922467</v>
      </c>
    </row>
    <row r="132" spans="1:10" ht="14.1" customHeight="1" x14ac:dyDescent="0.15">
      <c r="A132" s="219"/>
      <c r="B132" s="220" t="s">
        <v>205</v>
      </c>
      <c r="C132" s="218" t="s">
        <v>114</v>
      </c>
      <c r="D132" s="201" t="s">
        <v>206</v>
      </c>
      <c r="E132" s="203">
        <v>54</v>
      </c>
      <c r="F132" s="203">
        <v>23764</v>
      </c>
      <c r="G132" s="203">
        <v>1283256</v>
      </c>
      <c r="H132" s="203">
        <v>3941</v>
      </c>
      <c r="I132" s="203">
        <v>212814</v>
      </c>
      <c r="J132" s="203">
        <v>1070442</v>
      </c>
    </row>
    <row r="133" spans="1:10" ht="14.1" customHeight="1" x14ac:dyDescent="0.15">
      <c r="A133" s="219"/>
      <c r="B133" s="219"/>
      <c r="C133" s="219"/>
      <c r="D133" s="201" t="s">
        <v>208</v>
      </c>
      <c r="E133" s="203">
        <v>896</v>
      </c>
      <c r="F133" s="203">
        <v>20467</v>
      </c>
      <c r="G133" s="203">
        <v>18338432</v>
      </c>
      <c r="H133" s="203">
        <v>3941</v>
      </c>
      <c r="I133" s="203">
        <v>3531136</v>
      </c>
      <c r="J133" s="203">
        <v>14807296</v>
      </c>
    </row>
    <row r="134" spans="1:10" ht="29.1" customHeight="1" x14ac:dyDescent="0.15">
      <c r="A134" s="219"/>
      <c r="B134" s="221" t="s">
        <v>210</v>
      </c>
      <c r="C134" s="218" t="s">
        <v>69</v>
      </c>
      <c r="D134" s="201" t="s">
        <v>188</v>
      </c>
      <c r="E134" s="203">
        <v>2</v>
      </c>
      <c r="F134" s="203">
        <v>29422</v>
      </c>
      <c r="G134" s="203">
        <v>58844</v>
      </c>
      <c r="H134" s="203">
        <v>0</v>
      </c>
      <c r="I134" s="203">
        <v>0</v>
      </c>
      <c r="J134" s="203">
        <v>58844</v>
      </c>
    </row>
    <row r="135" spans="1:10" ht="14.1" customHeight="1" x14ac:dyDescent="0.15">
      <c r="A135" s="219"/>
      <c r="B135" s="219"/>
      <c r="C135" s="219"/>
      <c r="D135" s="201" t="s">
        <v>87</v>
      </c>
      <c r="E135" s="203">
        <v>5</v>
      </c>
      <c r="F135" s="203">
        <v>29422</v>
      </c>
      <c r="G135" s="203">
        <v>147110</v>
      </c>
      <c r="H135" s="203">
        <v>0</v>
      </c>
      <c r="I135" s="203">
        <v>0</v>
      </c>
      <c r="J135" s="203">
        <v>147110</v>
      </c>
    </row>
    <row r="136" spans="1:10" ht="14.1" customHeight="1" x14ac:dyDescent="0.15">
      <c r="A136" s="219"/>
      <c r="B136" s="219"/>
      <c r="C136" s="219"/>
      <c r="D136" s="201" t="s">
        <v>184</v>
      </c>
      <c r="E136" s="203">
        <v>10</v>
      </c>
      <c r="F136" s="203">
        <v>14352</v>
      </c>
      <c r="G136" s="203">
        <v>143520</v>
      </c>
      <c r="H136" s="203">
        <v>0</v>
      </c>
      <c r="I136" s="203">
        <v>0</v>
      </c>
      <c r="J136" s="203">
        <v>143520</v>
      </c>
    </row>
    <row r="137" spans="1:10" ht="14.1" customHeight="1" x14ac:dyDescent="0.15">
      <c r="A137" s="219"/>
      <c r="B137" s="219"/>
      <c r="C137" s="219"/>
      <c r="D137" s="201" t="s">
        <v>80</v>
      </c>
      <c r="E137" s="203">
        <v>12</v>
      </c>
      <c r="F137" s="203">
        <v>14352</v>
      </c>
      <c r="G137" s="203">
        <v>172224</v>
      </c>
      <c r="H137" s="203">
        <v>0</v>
      </c>
      <c r="I137" s="203">
        <v>0</v>
      </c>
      <c r="J137" s="203">
        <v>172224</v>
      </c>
    </row>
    <row r="138" spans="1:10" ht="14.1" customHeight="1" x14ac:dyDescent="0.15">
      <c r="A138" s="219"/>
      <c r="B138" s="219"/>
      <c r="C138" s="219"/>
      <c r="D138" s="201" t="s">
        <v>189</v>
      </c>
      <c r="E138" s="203">
        <v>2</v>
      </c>
      <c r="F138" s="203">
        <v>10977</v>
      </c>
      <c r="G138" s="203">
        <v>21954</v>
      </c>
      <c r="H138" s="203">
        <v>0</v>
      </c>
      <c r="I138" s="203">
        <v>0</v>
      </c>
      <c r="J138" s="203">
        <v>21954</v>
      </c>
    </row>
    <row r="139" spans="1:10" ht="14.1" customHeight="1" x14ac:dyDescent="0.15">
      <c r="A139" s="219"/>
      <c r="B139" s="219"/>
      <c r="C139" s="219"/>
      <c r="D139" s="201" t="s">
        <v>85</v>
      </c>
      <c r="E139" s="203">
        <v>4</v>
      </c>
      <c r="F139" s="203">
        <v>10977</v>
      </c>
      <c r="G139" s="203">
        <v>43908</v>
      </c>
      <c r="H139" s="203">
        <v>0</v>
      </c>
      <c r="I139" s="203">
        <v>0</v>
      </c>
      <c r="J139" s="203">
        <v>43908</v>
      </c>
    </row>
    <row r="140" spans="1:10" ht="14.1" customHeight="1" x14ac:dyDescent="0.15">
      <c r="A140" s="219"/>
      <c r="B140" s="219"/>
      <c r="C140" s="219"/>
      <c r="D140" s="201" t="s">
        <v>179</v>
      </c>
      <c r="E140" s="203">
        <v>6</v>
      </c>
      <c r="F140" s="203">
        <v>7465</v>
      </c>
      <c r="G140" s="203">
        <v>44790</v>
      </c>
      <c r="H140" s="203">
        <v>0</v>
      </c>
      <c r="I140" s="203">
        <v>0</v>
      </c>
      <c r="J140" s="203">
        <v>44790</v>
      </c>
    </row>
    <row r="141" spans="1:10" ht="14.1" customHeight="1" x14ac:dyDescent="0.15">
      <c r="A141" s="219"/>
      <c r="B141" s="219"/>
      <c r="C141" s="219"/>
      <c r="D141" s="201" t="s">
        <v>79</v>
      </c>
      <c r="E141" s="203">
        <v>35</v>
      </c>
      <c r="F141" s="203">
        <v>7465</v>
      </c>
      <c r="G141" s="203">
        <v>261275</v>
      </c>
      <c r="H141" s="203">
        <v>0</v>
      </c>
      <c r="I141" s="203">
        <v>0</v>
      </c>
      <c r="J141" s="203">
        <v>261275</v>
      </c>
    </row>
    <row r="142" spans="1:10" ht="14.1" customHeight="1" x14ac:dyDescent="0.15">
      <c r="A142" s="219"/>
      <c r="B142" s="219"/>
      <c r="C142" s="219"/>
      <c r="D142" s="201" t="s">
        <v>192</v>
      </c>
      <c r="E142" s="203">
        <v>2</v>
      </c>
      <c r="F142" s="203">
        <v>4646</v>
      </c>
      <c r="G142" s="203">
        <v>9292</v>
      </c>
      <c r="H142" s="203">
        <v>0</v>
      </c>
      <c r="I142" s="203">
        <v>0</v>
      </c>
      <c r="J142" s="203">
        <v>9292</v>
      </c>
    </row>
    <row r="143" spans="1:10" ht="14.1" customHeight="1" x14ac:dyDescent="0.15">
      <c r="A143" s="219"/>
      <c r="B143" s="219"/>
      <c r="C143" s="219"/>
      <c r="D143" s="201" t="s">
        <v>190</v>
      </c>
      <c r="E143" s="203">
        <v>1</v>
      </c>
      <c r="F143" s="203">
        <v>2635</v>
      </c>
      <c r="G143" s="203">
        <v>2635</v>
      </c>
      <c r="H143" s="203">
        <v>0</v>
      </c>
      <c r="I143" s="203">
        <v>0</v>
      </c>
      <c r="J143" s="203">
        <v>2635</v>
      </c>
    </row>
    <row r="144" spans="1:10" ht="14.1" customHeight="1" x14ac:dyDescent="0.15">
      <c r="A144" s="219"/>
      <c r="B144" s="219"/>
      <c r="C144" s="219"/>
      <c r="D144" s="201" t="s">
        <v>196</v>
      </c>
      <c r="E144" s="203">
        <v>1</v>
      </c>
      <c r="F144" s="203">
        <v>26450</v>
      </c>
      <c r="G144" s="203">
        <v>26450</v>
      </c>
      <c r="H144" s="203">
        <v>0</v>
      </c>
      <c r="I144" s="203">
        <v>0</v>
      </c>
      <c r="J144" s="203">
        <v>26450</v>
      </c>
    </row>
    <row r="145" spans="1:10" ht="14.1" customHeight="1" x14ac:dyDescent="0.15">
      <c r="A145" s="219"/>
      <c r="B145" s="219"/>
      <c r="C145" s="219"/>
      <c r="D145" s="201" t="s">
        <v>70</v>
      </c>
      <c r="E145" s="203">
        <v>54</v>
      </c>
      <c r="F145" s="203">
        <v>26450</v>
      </c>
      <c r="G145" s="203">
        <v>1428300</v>
      </c>
      <c r="H145" s="203">
        <v>0</v>
      </c>
      <c r="I145" s="203">
        <v>0</v>
      </c>
      <c r="J145" s="203">
        <v>1428300</v>
      </c>
    </row>
    <row r="146" spans="1:10" ht="14.1" customHeight="1" x14ac:dyDescent="0.15">
      <c r="A146" s="219"/>
      <c r="B146" s="219"/>
      <c r="C146" s="219"/>
      <c r="D146" s="201" t="s">
        <v>185</v>
      </c>
      <c r="E146" s="203">
        <v>1</v>
      </c>
      <c r="F146" s="203">
        <v>4479</v>
      </c>
      <c r="G146" s="203">
        <v>4479</v>
      </c>
      <c r="H146" s="203">
        <v>0</v>
      </c>
      <c r="I146" s="203">
        <v>0</v>
      </c>
      <c r="J146" s="203">
        <v>4479</v>
      </c>
    </row>
    <row r="147" spans="1:10" ht="14.1" customHeight="1" x14ac:dyDescent="0.15">
      <c r="A147" s="219"/>
      <c r="B147" s="219"/>
      <c r="C147" s="219"/>
      <c r="D147" s="201" t="s">
        <v>186</v>
      </c>
      <c r="E147" s="203">
        <v>30</v>
      </c>
      <c r="F147" s="203">
        <v>5580</v>
      </c>
      <c r="G147" s="203">
        <v>167400</v>
      </c>
      <c r="H147" s="203">
        <v>0</v>
      </c>
      <c r="I147" s="203">
        <v>0</v>
      </c>
      <c r="J147" s="203">
        <v>167400</v>
      </c>
    </row>
    <row r="148" spans="1:10" ht="14.1" customHeight="1" x14ac:dyDescent="0.15">
      <c r="A148" s="219"/>
      <c r="B148" s="219"/>
      <c r="C148" s="219"/>
      <c r="D148" s="201" t="s">
        <v>181</v>
      </c>
      <c r="E148" s="203">
        <v>8</v>
      </c>
      <c r="F148" s="203">
        <v>5580</v>
      </c>
      <c r="G148" s="203">
        <v>44640</v>
      </c>
      <c r="H148" s="203">
        <v>0</v>
      </c>
      <c r="I148" s="203">
        <v>0</v>
      </c>
      <c r="J148" s="203">
        <v>44640</v>
      </c>
    </row>
    <row r="149" spans="1:10" ht="29.1" customHeight="1" x14ac:dyDescent="0.15">
      <c r="A149" s="219"/>
      <c r="B149" s="219"/>
      <c r="C149" s="221" t="s">
        <v>202</v>
      </c>
      <c r="D149" s="201" t="s">
        <v>72</v>
      </c>
      <c r="E149" s="203">
        <v>7</v>
      </c>
      <c r="F149" s="203">
        <v>4358</v>
      </c>
      <c r="G149" s="203">
        <v>30506</v>
      </c>
      <c r="H149" s="203">
        <v>1554</v>
      </c>
      <c r="I149" s="203">
        <v>10878</v>
      </c>
      <c r="J149" s="203">
        <v>19628</v>
      </c>
    </row>
    <row r="150" spans="1:10" ht="14.1" customHeight="1" x14ac:dyDescent="0.15">
      <c r="A150" s="219"/>
      <c r="B150" s="219"/>
      <c r="C150" s="219"/>
      <c r="D150" s="201" t="s">
        <v>81</v>
      </c>
      <c r="E150" s="203">
        <v>7</v>
      </c>
      <c r="F150" s="203">
        <v>30976</v>
      </c>
      <c r="G150" s="203">
        <v>216832</v>
      </c>
      <c r="H150" s="203">
        <v>1554</v>
      </c>
      <c r="I150" s="203">
        <v>10878</v>
      </c>
      <c r="J150" s="203">
        <v>205954</v>
      </c>
    </row>
    <row r="151" spans="1:10" ht="14.1" customHeight="1" x14ac:dyDescent="0.15">
      <c r="A151" s="219"/>
      <c r="B151" s="219"/>
      <c r="C151" s="219"/>
      <c r="D151" s="201" t="s">
        <v>75</v>
      </c>
      <c r="E151" s="203">
        <v>31</v>
      </c>
      <c r="F151" s="203">
        <v>15906</v>
      </c>
      <c r="G151" s="203">
        <v>493086</v>
      </c>
      <c r="H151" s="203">
        <v>1554</v>
      </c>
      <c r="I151" s="203">
        <v>48174</v>
      </c>
      <c r="J151" s="203">
        <v>444912</v>
      </c>
    </row>
    <row r="152" spans="1:10" ht="14.1" customHeight="1" x14ac:dyDescent="0.15">
      <c r="A152" s="219"/>
      <c r="B152" s="219"/>
      <c r="C152" s="219"/>
      <c r="D152" s="201" t="s">
        <v>76</v>
      </c>
      <c r="E152" s="203">
        <v>1</v>
      </c>
      <c r="F152" s="203">
        <v>12531</v>
      </c>
      <c r="G152" s="203">
        <v>12531</v>
      </c>
      <c r="H152" s="203">
        <v>1554</v>
      </c>
      <c r="I152" s="203">
        <v>1554</v>
      </c>
      <c r="J152" s="203">
        <v>10977</v>
      </c>
    </row>
    <row r="153" spans="1:10" ht="14.1" customHeight="1" x14ac:dyDescent="0.15">
      <c r="A153" s="219"/>
      <c r="B153" s="219"/>
      <c r="C153" s="219"/>
      <c r="D153" s="201" t="s">
        <v>73</v>
      </c>
      <c r="E153" s="203">
        <v>43</v>
      </c>
      <c r="F153" s="203">
        <v>9019</v>
      </c>
      <c r="G153" s="203">
        <v>387817</v>
      </c>
      <c r="H153" s="203">
        <v>1554</v>
      </c>
      <c r="I153" s="203">
        <v>66822</v>
      </c>
      <c r="J153" s="203">
        <v>320995</v>
      </c>
    </row>
    <row r="154" spans="1:10" ht="14.1" customHeight="1" x14ac:dyDescent="0.15">
      <c r="A154" s="219"/>
      <c r="B154" s="219"/>
      <c r="C154" s="219"/>
      <c r="D154" s="201" t="s">
        <v>71</v>
      </c>
      <c r="E154" s="203">
        <v>1</v>
      </c>
      <c r="F154" s="203">
        <v>28004</v>
      </c>
      <c r="G154" s="203">
        <v>28004</v>
      </c>
      <c r="H154" s="203">
        <v>1554</v>
      </c>
      <c r="I154" s="203">
        <v>1554</v>
      </c>
      <c r="J154" s="203">
        <v>26450</v>
      </c>
    </row>
    <row r="155" spans="1:10" ht="14.1" customHeight="1" x14ac:dyDescent="0.15">
      <c r="A155" s="219"/>
      <c r="B155" s="219"/>
      <c r="C155" s="219"/>
      <c r="D155" s="201" t="s">
        <v>182</v>
      </c>
      <c r="E155" s="203">
        <v>33</v>
      </c>
      <c r="F155" s="203">
        <v>6033</v>
      </c>
      <c r="G155" s="203">
        <v>199089</v>
      </c>
      <c r="H155" s="203">
        <v>1554</v>
      </c>
      <c r="I155" s="203">
        <v>51282</v>
      </c>
      <c r="J155" s="203">
        <v>147807</v>
      </c>
    </row>
    <row r="156" spans="1:10" ht="14.1" customHeight="1" x14ac:dyDescent="0.15">
      <c r="A156" s="219"/>
      <c r="B156" s="219"/>
      <c r="C156" s="219"/>
      <c r="D156" s="201" t="s">
        <v>183</v>
      </c>
      <c r="E156" s="203">
        <v>8</v>
      </c>
      <c r="F156" s="203">
        <v>7134</v>
      </c>
      <c r="G156" s="203">
        <v>57072</v>
      </c>
      <c r="H156" s="203">
        <v>1554</v>
      </c>
      <c r="I156" s="203">
        <v>12432</v>
      </c>
      <c r="J156" s="203">
        <v>44640</v>
      </c>
    </row>
    <row r="157" spans="1:10" ht="29.1" customHeight="1" x14ac:dyDescent="0.15">
      <c r="A157" s="219"/>
      <c r="B157" s="219"/>
      <c r="C157" s="221" t="s">
        <v>203</v>
      </c>
      <c r="D157" s="201" t="s">
        <v>75</v>
      </c>
      <c r="E157" s="203">
        <v>5</v>
      </c>
      <c r="F157" s="203">
        <v>15119</v>
      </c>
      <c r="G157" s="203">
        <v>75595</v>
      </c>
      <c r="H157" s="203">
        <v>1495</v>
      </c>
      <c r="I157" s="203">
        <v>7475</v>
      </c>
      <c r="J157" s="203">
        <v>68120</v>
      </c>
    </row>
    <row r="158" spans="1:10" ht="14.1" customHeight="1" x14ac:dyDescent="0.15">
      <c r="A158" s="219"/>
      <c r="B158" s="219"/>
      <c r="C158" s="219"/>
      <c r="D158" s="201" t="s">
        <v>73</v>
      </c>
      <c r="E158" s="203">
        <v>15</v>
      </c>
      <c r="F158" s="203">
        <v>8232</v>
      </c>
      <c r="G158" s="203">
        <v>123480</v>
      </c>
      <c r="H158" s="203">
        <v>1495</v>
      </c>
      <c r="I158" s="203">
        <v>22425</v>
      </c>
      <c r="J158" s="203">
        <v>101055</v>
      </c>
    </row>
    <row r="159" spans="1:10" ht="14.1" customHeight="1" x14ac:dyDescent="0.15">
      <c r="A159" s="219"/>
      <c r="B159" s="219"/>
      <c r="C159" s="219"/>
      <c r="D159" s="201" t="s">
        <v>182</v>
      </c>
      <c r="E159" s="203">
        <v>34</v>
      </c>
      <c r="F159" s="203">
        <v>5696</v>
      </c>
      <c r="G159" s="203">
        <v>193652</v>
      </c>
      <c r="H159" s="203">
        <v>1495</v>
      </c>
      <c r="I159" s="203">
        <v>50830</v>
      </c>
      <c r="J159" s="203">
        <v>142822</v>
      </c>
    </row>
    <row r="160" spans="1:10" ht="29.1" customHeight="1" x14ac:dyDescent="0.15">
      <c r="A160" s="219"/>
      <c r="B160" s="219"/>
      <c r="C160" s="221" t="s">
        <v>204</v>
      </c>
      <c r="D160" s="201" t="s">
        <v>72</v>
      </c>
      <c r="E160" s="203">
        <v>160</v>
      </c>
      <c r="F160" s="203">
        <v>3571</v>
      </c>
      <c r="G160" s="203">
        <v>571360</v>
      </c>
      <c r="H160" s="203">
        <v>767</v>
      </c>
      <c r="I160" s="203">
        <v>122720</v>
      </c>
      <c r="J160" s="203">
        <v>448640</v>
      </c>
    </row>
    <row r="161" spans="1:10" ht="14.1" customHeight="1" x14ac:dyDescent="0.15">
      <c r="A161" s="219"/>
      <c r="B161" s="219"/>
      <c r="C161" s="219"/>
      <c r="D161" s="201" t="s">
        <v>90</v>
      </c>
      <c r="E161" s="203">
        <v>75</v>
      </c>
      <c r="F161" s="203">
        <v>67687</v>
      </c>
      <c r="G161" s="203">
        <v>5076525</v>
      </c>
      <c r="H161" s="203">
        <v>767</v>
      </c>
      <c r="I161" s="203">
        <v>57525</v>
      </c>
      <c r="J161" s="203">
        <v>5019000</v>
      </c>
    </row>
    <row r="162" spans="1:10" ht="14.1" customHeight="1" x14ac:dyDescent="0.15">
      <c r="A162" s="219"/>
      <c r="B162" s="219"/>
      <c r="C162" s="219"/>
      <c r="D162" s="201" t="s">
        <v>81</v>
      </c>
      <c r="E162" s="203">
        <v>1082</v>
      </c>
      <c r="F162" s="203">
        <v>30189</v>
      </c>
      <c r="G162" s="203">
        <v>32664498</v>
      </c>
      <c r="H162" s="203">
        <v>767</v>
      </c>
      <c r="I162" s="203">
        <v>829894</v>
      </c>
      <c r="J162" s="203">
        <v>31834604</v>
      </c>
    </row>
    <row r="163" spans="1:10" ht="14.1" customHeight="1" x14ac:dyDescent="0.15">
      <c r="A163" s="219"/>
      <c r="B163" s="219"/>
      <c r="C163" s="219"/>
      <c r="D163" s="201" t="s">
        <v>75</v>
      </c>
      <c r="E163" s="203">
        <v>4116</v>
      </c>
      <c r="F163" s="203">
        <v>15121</v>
      </c>
      <c r="G163" s="203">
        <v>62238461</v>
      </c>
      <c r="H163" s="203">
        <v>767</v>
      </c>
      <c r="I163" s="203">
        <v>3156972</v>
      </c>
      <c r="J163" s="203">
        <v>59081489</v>
      </c>
    </row>
    <row r="164" spans="1:10" ht="14.1" customHeight="1" x14ac:dyDescent="0.15">
      <c r="A164" s="219"/>
      <c r="B164" s="219"/>
      <c r="C164" s="219"/>
      <c r="D164" s="201" t="s">
        <v>76</v>
      </c>
      <c r="E164" s="203">
        <v>168</v>
      </c>
      <c r="F164" s="203">
        <v>11744</v>
      </c>
      <c r="G164" s="203">
        <v>1972992</v>
      </c>
      <c r="H164" s="203">
        <v>767</v>
      </c>
      <c r="I164" s="203">
        <v>128856</v>
      </c>
      <c r="J164" s="203">
        <v>1844136</v>
      </c>
    </row>
    <row r="165" spans="1:10" ht="14.1" customHeight="1" x14ac:dyDescent="0.15">
      <c r="A165" s="219"/>
      <c r="B165" s="219"/>
      <c r="C165" s="219"/>
      <c r="D165" s="201" t="s">
        <v>73</v>
      </c>
      <c r="E165" s="203">
        <v>2661</v>
      </c>
      <c r="F165" s="203">
        <v>8233</v>
      </c>
      <c r="G165" s="203">
        <v>21908500</v>
      </c>
      <c r="H165" s="203">
        <v>767</v>
      </c>
      <c r="I165" s="203">
        <v>2040987</v>
      </c>
      <c r="J165" s="203">
        <v>19867513</v>
      </c>
    </row>
    <row r="166" spans="1:10" ht="14.1" customHeight="1" x14ac:dyDescent="0.15">
      <c r="A166" s="219"/>
      <c r="B166" s="219"/>
      <c r="C166" s="219"/>
      <c r="D166" s="201" t="s">
        <v>74</v>
      </c>
      <c r="E166" s="203">
        <v>60</v>
      </c>
      <c r="F166" s="203">
        <v>5413</v>
      </c>
      <c r="G166" s="203">
        <v>324780</v>
      </c>
      <c r="H166" s="203">
        <v>767</v>
      </c>
      <c r="I166" s="203">
        <v>46020</v>
      </c>
      <c r="J166" s="203">
        <v>278760</v>
      </c>
    </row>
    <row r="167" spans="1:10" ht="14.1" customHeight="1" x14ac:dyDescent="0.15">
      <c r="A167" s="219"/>
      <c r="B167" s="219"/>
      <c r="C167" s="219"/>
      <c r="D167" s="201" t="s">
        <v>84</v>
      </c>
      <c r="E167" s="203">
        <v>15</v>
      </c>
      <c r="F167" s="203">
        <v>3402</v>
      </c>
      <c r="G167" s="203">
        <v>51030</v>
      </c>
      <c r="H167" s="203">
        <v>767</v>
      </c>
      <c r="I167" s="203">
        <v>11505</v>
      </c>
      <c r="J167" s="203">
        <v>39525</v>
      </c>
    </row>
    <row r="168" spans="1:10" ht="14.1" customHeight="1" x14ac:dyDescent="0.15">
      <c r="A168" s="219"/>
      <c r="B168" s="219"/>
      <c r="C168" s="219"/>
      <c r="D168" s="201" t="s">
        <v>77</v>
      </c>
      <c r="E168" s="203">
        <v>1</v>
      </c>
      <c r="F168" s="203">
        <v>2085</v>
      </c>
      <c r="G168" s="203">
        <v>2085</v>
      </c>
      <c r="H168" s="203">
        <v>767</v>
      </c>
      <c r="I168" s="203">
        <v>767</v>
      </c>
      <c r="J168" s="203">
        <v>1318</v>
      </c>
    </row>
    <row r="169" spans="1:10" ht="14.1" customHeight="1" x14ac:dyDescent="0.15">
      <c r="A169" s="219"/>
      <c r="B169" s="219"/>
      <c r="C169" s="219"/>
      <c r="D169" s="201" t="s">
        <v>94</v>
      </c>
      <c r="E169" s="203">
        <v>5</v>
      </c>
      <c r="F169" s="203">
        <v>1359</v>
      </c>
      <c r="G169" s="203">
        <v>6795</v>
      </c>
      <c r="H169" s="203">
        <v>767</v>
      </c>
      <c r="I169" s="203">
        <v>3835</v>
      </c>
      <c r="J169" s="203">
        <v>2960</v>
      </c>
    </row>
    <row r="170" spans="1:10" ht="14.1" customHeight="1" x14ac:dyDescent="0.15">
      <c r="A170" s="219"/>
      <c r="B170" s="219"/>
      <c r="C170" s="219"/>
      <c r="D170" s="201" t="s">
        <v>71</v>
      </c>
      <c r="E170" s="203">
        <v>103</v>
      </c>
      <c r="F170" s="203">
        <v>27217</v>
      </c>
      <c r="G170" s="203">
        <v>2803351</v>
      </c>
      <c r="H170" s="203">
        <v>767</v>
      </c>
      <c r="I170" s="203">
        <v>79001</v>
      </c>
      <c r="J170" s="203">
        <v>2724350</v>
      </c>
    </row>
    <row r="171" spans="1:10" ht="14.1" customHeight="1" x14ac:dyDescent="0.15">
      <c r="A171" s="219"/>
      <c r="B171" s="219"/>
      <c r="C171" s="219"/>
      <c r="D171" s="201" t="s">
        <v>182</v>
      </c>
      <c r="E171" s="203">
        <v>738</v>
      </c>
      <c r="F171" s="203">
        <v>5246</v>
      </c>
      <c r="G171" s="203">
        <v>3871548</v>
      </c>
      <c r="H171" s="203">
        <v>767</v>
      </c>
      <c r="I171" s="203">
        <v>566046</v>
      </c>
      <c r="J171" s="203">
        <v>3305502</v>
      </c>
    </row>
    <row r="172" spans="1:10" ht="14.1" customHeight="1" x14ac:dyDescent="0.15">
      <c r="A172" s="219"/>
      <c r="B172" s="219"/>
      <c r="C172" s="219"/>
      <c r="D172" s="201" t="s">
        <v>183</v>
      </c>
      <c r="E172" s="203">
        <v>1471</v>
      </c>
      <c r="F172" s="203">
        <v>6351</v>
      </c>
      <c r="G172" s="203">
        <v>9342733</v>
      </c>
      <c r="H172" s="203">
        <v>767</v>
      </c>
      <c r="I172" s="203">
        <v>1128257</v>
      </c>
      <c r="J172" s="203">
        <v>8214476</v>
      </c>
    </row>
    <row r="173" spans="1:10" ht="14.1" customHeight="1" x14ac:dyDescent="0.15">
      <c r="A173" s="219"/>
      <c r="B173" s="220" t="s">
        <v>211</v>
      </c>
      <c r="C173" s="218" t="s">
        <v>69</v>
      </c>
      <c r="D173" s="201" t="s">
        <v>195</v>
      </c>
      <c r="E173" s="203">
        <v>1</v>
      </c>
      <c r="F173" s="203">
        <v>66920</v>
      </c>
      <c r="G173" s="203">
        <v>66920</v>
      </c>
      <c r="H173" s="203">
        <v>1028</v>
      </c>
      <c r="I173" s="203">
        <v>1028</v>
      </c>
      <c r="J173" s="203">
        <v>65892</v>
      </c>
    </row>
    <row r="174" spans="1:10" ht="14.1" customHeight="1" x14ac:dyDescent="0.15">
      <c r="A174" s="219"/>
      <c r="B174" s="219"/>
      <c r="C174" s="219"/>
      <c r="D174" s="201" t="s">
        <v>187</v>
      </c>
      <c r="E174" s="203">
        <v>7</v>
      </c>
      <c r="F174" s="203">
        <v>49182</v>
      </c>
      <c r="G174" s="203">
        <v>344274</v>
      </c>
      <c r="H174" s="203">
        <v>1028</v>
      </c>
      <c r="I174" s="203">
        <v>7197</v>
      </c>
      <c r="J174" s="203">
        <v>337077</v>
      </c>
    </row>
    <row r="175" spans="1:10" ht="14.1" customHeight="1" x14ac:dyDescent="0.15">
      <c r="A175" s="219"/>
      <c r="B175" s="219"/>
      <c r="C175" s="219"/>
      <c r="D175" s="201" t="s">
        <v>188</v>
      </c>
      <c r="E175" s="203">
        <v>105</v>
      </c>
      <c r="F175" s="203">
        <v>29422</v>
      </c>
      <c r="G175" s="203">
        <v>3089310</v>
      </c>
      <c r="H175" s="203">
        <v>1028</v>
      </c>
      <c r="I175" s="203">
        <v>107960</v>
      </c>
      <c r="J175" s="203">
        <v>2981350</v>
      </c>
    </row>
    <row r="176" spans="1:10" ht="14.1" customHeight="1" x14ac:dyDescent="0.15">
      <c r="A176" s="219"/>
      <c r="B176" s="219"/>
      <c r="C176" s="219"/>
      <c r="D176" s="201" t="s">
        <v>87</v>
      </c>
      <c r="E176" s="203">
        <v>5</v>
      </c>
      <c r="F176" s="203">
        <v>29422</v>
      </c>
      <c r="G176" s="203">
        <v>147110</v>
      </c>
      <c r="H176" s="203">
        <v>1028</v>
      </c>
      <c r="I176" s="203">
        <v>5141</v>
      </c>
      <c r="J176" s="203">
        <v>141969</v>
      </c>
    </row>
    <row r="177" spans="1:10" ht="14.1" customHeight="1" x14ac:dyDescent="0.15">
      <c r="A177" s="219"/>
      <c r="B177" s="219"/>
      <c r="C177" s="219"/>
      <c r="D177" s="201" t="s">
        <v>184</v>
      </c>
      <c r="E177" s="203">
        <v>138</v>
      </c>
      <c r="F177" s="203">
        <v>14352</v>
      </c>
      <c r="G177" s="203">
        <v>1980576</v>
      </c>
      <c r="H177" s="203">
        <v>1028</v>
      </c>
      <c r="I177" s="203">
        <v>141890</v>
      </c>
      <c r="J177" s="203">
        <v>1838686</v>
      </c>
    </row>
    <row r="178" spans="1:10" ht="14.1" customHeight="1" x14ac:dyDescent="0.15">
      <c r="A178" s="219"/>
      <c r="B178" s="219"/>
      <c r="C178" s="219"/>
      <c r="D178" s="201" t="s">
        <v>80</v>
      </c>
      <c r="E178" s="203">
        <v>3</v>
      </c>
      <c r="F178" s="203">
        <v>14352</v>
      </c>
      <c r="G178" s="203">
        <v>43056</v>
      </c>
      <c r="H178" s="203">
        <v>1028</v>
      </c>
      <c r="I178" s="203">
        <v>3085</v>
      </c>
      <c r="J178" s="203">
        <v>39971</v>
      </c>
    </row>
    <row r="179" spans="1:10" ht="14.1" customHeight="1" x14ac:dyDescent="0.15">
      <c r="A179" s="219"/>
      <c r="B179" s="219"/>
      <c r="C179" s="219"/>
      <c r="D179" s="201" t="s">
        <v>189</v>
      </c>
      <c r="E179" s="203">
        <v>201</v>
      </c>
      <c r="F179" s="203">
        <v>10977</v>
      </c>
      <c r="G179" s="203">
        <v>2206377</v>
      </c>
      <c r="H179" s="203">
        <v>1028</v>
      </c>
      <c r="I179" s="203">
        <v>206666</v>
      </c>
      <c r="J179" s="203">
        <v>1999711</v>
      </c>
    </row>
    <row r="180" spans="1:10" ht="14.1" customHeight="1" x14ac:dyDescent="0.15">
      <c r="A180" s="219"/>
      <c r="B180" s="219"/>
      <c r="C180" s="219"/>
      <c r="D180" s="201" t="s">
        <v>85</v>
      </c>
      <c r="E180" s="203">
        <v>6</v>
      </c>
      <c r="F180" s="203">
        <v>10977</v>
      </c>
      <c r="G180" s="203">
        <v>65862</v>
      </c>
      <c r="H180" s="203">
        <v>1028</v>
      </c>
      <c r="I180" s="203">
        <v>6169</v>
      </c>
      <c r="J180" s="203">
        <v>59693</v>
      </c>
    </row>
    <row r="181" spans="1:10" ht="14.1" customHeight="1" x14ac:dyDescent="0.15">
      <c r="A181" s="219"/>
      <c r="B181" s="219"/>
      <c r="C181" s="219"/>
      <c r="D181" s="201" t="s">
        <v>179</v>
      </c>
      <c r="E181" s="203">
        <v>198</v>
      </c>
      <c r="F181" s="203">
        <v>7465</v>
      </c>
      <c r="G181" s="203">
        <v>1478070</v>
      </c>
      <c r="H181" s="203">
        <v>1028</v>
      </c>
      <c r="I181" s="203">
        <v>203581</v>
      </c>
      <c r="J181" s="203">
        <v>1274489</v>
      </c>
    </row>
    <row r="182" spans="1:10" ht="14.1" customHeight="1" x14ac:dyDescent="0.15">
      <c r="A182" s="219"/>
      <c r="B182" s="219"/>
      <c r="C182" s="219"/>
      <c r="D182" s="201" t="s">
        <v>79</v>
      </c>
      <c r="E182" s="203">
        <v>34</v>
      </c>
      <c r="F182" s="203">
        <v>7465</v>
      </c>
      <c r="G182" s="203">
        <v>253810</v>
      </c>
      <c r="H182" s="203">
        <v>1028</v>
      </c>
      <c r="I182" s="203">
        <v>34958</v>
      </c>
      <c r="J182" s="203">
        <v>218852</v>
      </c>
    </row>
    <row r="183" spans="1:10" ht="14.1" customHeight="1" x14ac:dyDescent="0.15">
      <c r="A183" s="219"/>
      <c r="B183" s="219"/>
      <c r="C183" s="219"/>
      <c r="D183" s="201" t="s">
        <v>192</v>
      </c>
      <c r="E183" s="203">
        <v>6</v>
      </c>
      <c r="F183" s="203">
        <v>4646</v>
      </c>
      <c r="G183" s="203">
        <v>27876</v>
      </c>
      <c r="H183" s="203">
        <v>1028</v>
      </c>
      <c r="I183" s="203">
        <v>6169</v>
      </c>
      <c r="J183" s="203">
        <v>21707</v>
      </c>
    </row>
    <row r="184" spans="1:10" ht="14.1" customHeight="1" x14ac:dyDescent="0.15">
      <c r="A184" s="219"/>
      <c r="B184" s="219"/>
      <c r="C184" s="219"/>
      <c r="D184" s="201" t="s">
        <v>190</v>
      </c>
      <c r="E184" s="203">
        <v>15</v>
      </c>
      <c r="F184" s="203">
        <v>2635</v>
      </c>
      <c r="G184" s="203">
        <v>39525</v>
      </c>
      <c r="H184" s="203">
        <v>1028</v>
      </c>
      <c r="I184" s="203">
        <v>15423</v>
      </c>
      <c r="J184" s="203">
        <v>24102</v>
      </c>
    </row>
    <row r="185" spans="1:10" ht="14.1" customHeight="1" x14ac:dyDescent="0.15">
      <c r="A185" s="219"/>
      <c r="B185" s="219"/>
      <c r="C185" s="219"/>
      <c r="D185" s="201" t="s">
        <v>86</v>
      </c>
      <c r="E185" s="203">
        <v>1</v>
      </c>
      <c r="F185" s="203">
        <v>2635</v>
      </c>
      <c r="G185" s="203">
        <v>2635</v>
      </c>
      <c r="H185" s="203">
        <v>1028</v>
      </c>
      <c r="I185" s="203">
        <v>1028</v>
      </c>
      <c r="J185" s="203">
        <v>1607</v>
      </c>
    </row>
    <row r="186" spans="1:10" ht="14.1" customHeight="1" x14ac:dyDescent="0.15">
      <c r="A186" s="219"/>
      <c r="B186" s="219"/>
      <c r="C186" s="219"/>
      <c r="D186" s="201" t="s">
        <v>191</v>
      </c>
      <c r="E186" s="203">
        <v>8</v>
      </c>
      <c r="F186" s="203">
        <v>1318</v>
      </c>
      <c r="G186" s="203">
        <v>10544</v>
      </c>
      <c r="H186" s="203">
        <v>1028</v>
      </c>
      <c r="I186" s="203">
        <v>8225</v>
      </c>
      <c r="J186" s="203">
        <v>2319</v>
      </c>
    </row>
    <row r="187" spans="1:10" ht="29.1" customHeight="1" x14ac:dyDescent="0.15">
      <c r="A187" s="219"/>
      <c r="B187" s="219"/>
      <c r="C187" s="221" t="s">
        <v>202</v>
      </c>
      <c r="D187" s="201" t="s">
        <v>81</v>
      </c>
      <c r="E187" s="203">
        <v>15</v>
      </c>
      <c r="F187" s="203">
        <v>30976</v>
      </c>
      <c r="G187" s="203">
        <v>464640</v>
      </c>
      <c r="H187" s="203">
        <v>2582</v>
      </c>
      <c r="I187" s="203">
        <v>38733</v>
      </c>
      <c r="J187" s="203">
        <v>425907</v>
      </c>
    </row>
    <row r="188" spans="1:10" ht="14.1" customHeight="1" x14ac:dyDescent="0.15">
      <c r="A188" s="219"/>
      <c r="B188" s="219"/>
      <c r="C188" s="219"/>
      <c r="D188" s="201" t="s">
        <v>76</v>
      </c>
      <c r="E188" s="203">
        <v>1</v>
      </c>
      <c r="F188" s="203">
        <v>12531</v>
      </c>
      <c r="G188" s="203">
        <v>12531</v>
      </c>
      <c r="H188" s="203">
        <v>2582</v>
      </c>
      <c r="I188" s="203">
        <v>2582</v>
      </c>
      <c r="J188" s="203">
        <v>9949</v>
      </c>
    </row>
    <row r="189" spans="1:10" ht="14.1" customHeight="1" x14ac:dyDescent="0.15">
      <c r="A189" s="219"/>
      <c r="B189" s="219"/>
      <c r="C189" s="219"/>
      <c r="D189" s="201" t="s">
        <v>73</v>
      </c>
      <c r="E189" s="203">
        <v>319</v>
      </c>
      <c r="F189" s="203">
        <v>9019</v>
      </c>
      <c r="G189" s="203">
        <v>2877061</v>
      </c>
      <c r="H189" s="203">
        <v>2582</v>
      </c>
      <c r="I189" s="203">
        <v>823718</v>
      </c>
      <c r="J189" s="203">
        <v>2053343</v>
      </c>
    </row>
    <row r="190" spans="1:10" ht="14.1" customHeight="1" x14ac:dyDescent="0.15">
      <c r="A190" s="219"/>
      <c r="B190" s="219"/>
      <c r="C190" s="219"/>
      <c r="D190" s="201" t="s">
        <v>74</v>
      </c>
      <c r="E190" s="203">
        <v>4</v>
      </c>
      <c r="F190" s="203">
        <v>6200</v>
      </c>
      <c r="G190" s="203">
        <v>24800</v>
      </c>
      <c r="H190" s="203">
        <v>2582</v>
      </c>
      <c r="I190" s="203">
        <v>10329</v>
      </c>
      <c r="J190" s="203">
        <v>14471</v>
      </c>
    </row>
    <row r="191" spans="1:10" ht="29.1" customHeight="1" x14ac:dyDescent="0.15">
      <c r="A191" s="219"/>
      <c r="B191" s="219"/>
      <c r="C191" s="221" t="s">
        <v>204</v>
      </c>
      <c r="D191" s="201" t="s">
        <v>90</v>
      </c>
      <c r="E191" s="203">
        <v>3</v>
      </c>
      <c r="F191" s="203">
        <v>67687</v>
      </c>
      <c r="G191" s="203">
        <v>203061</v>
      </c>
      <c r="H191" s="203">
        <v>1795</v>
      </c>
      <c r="I191" s="203">
        <v>5386</v>
      </c>
      <c r="J191" s="203">
        <v>197675</v>
      </c>
    </row>
    <row r="192" spans="1:10" ht="14.1" customHeight="1" x14ac:dyDescent="0.15">
      <c r="A192" s="219"/>
      <c r="B192" s="219"/>
      <c r="C192" s="219"/>
      <c r="D192" s="201" t="s">
        <v>104</v>
      </c>
      <c r="E192" s="203">
        <v>561</v>
      </c>
      <c r="F192" s="203">
        <v>49953</v>
      </c>
      <c r="G192" s="203">
        <v>28023750</v>
      </c>
      <c r="H192" s="203">
        <v>1795</v>
      </c>
      <c r="I192" s="203">
        <v>1007100</v>
      </c>
      <c r="J192" s="203">
        <v>27016650</v>
      </c>
    </row>
    <row r="193" spans="1:10" ht="14.1" customHeight="1" x14ac:dyDescent="0.15">
      <c r="A193" s="219"/>
      <c r="B193" s="219"/>
      <c r="C193" s="219"/>
      <c r="D193" s="201" t="s">
        <v>81</v>
      </c>
      <c r="E193" s="203">
        <v>3666</v>
      </c>
      <c r="F193" s="203">
        <v>30206</v>
      </c>
      <c r="G193" s="203">
        <v>110734260</v>
      </c>
      <c r="H193" s="203">
        <v>1795</v>
      </c>
      <c r="I193" s="203">
        <v>6581156</v>
      </c>
      <c r="J193" s="203">
        <v>104153104</v>
      </c>
    </row>
    <row r="194" spans="1:10" ht="14.1" customHeight="1" x14ac:dyDescent="0.15">
      <c r="A194" s="219"/>
      <c r="B194" s="219"/>
      <c r="C194" s="219"/>
      <c r="D194" s="201" t="s">
        <v>75</v>
      </c>
      <c r="E194" s="203">
        <v>6111</v>
      </c>
      <c r="F194" s="203">
        <v>15122</v>
      </c>
      <c r="G194" s="203">
        <v>92410310</v>
      </c>
      <c r="H194" s="203">
        <v>1795</v>
      </c>
      <c r="I194" s="203">
        <v>10970388</v>
      </c>
      <c r="J194" s="203">
        <v>81439922</v>
      </c>
    </row>
    <row r="195" spans="1:10" ht="14.1" customHeight="1" x14ac:dyDescent="0.15">
      <c r="A195" s="219"/>
      <c r="B195" s="219"/>
      <c r="C195" s="219"/>
      <c r="D195" s="201" t="s">
        <v>76</v>
      </c>
      <c r="E195" s="203">
        <v>8009</v>
      </c>
      <c r="F195" s="203">
        <v>11746</v>
      </c>
      <c r="G195" s="203">
        <v>94072649</v>
      </c>
      <c r="H195" s="203">
        <v>1795</v>
      </c>
      <c r="I195" s="203">
        <v>14377653</v>
      </c>
      <c r="J195" s="203">
        <v>79694996</v>
      </c>
    </row>
    <row r="196" spans="1:10" ht="14.1" customHeight="1" x14ac:dyDescent="0.15">
      <c r="A196" s="219"/>
      <c r="B196" s="219"/>
      <c r="C196" s="219"/>
      <c r="D196" s="201" t="s">
        <v>73</v>
      </c>
      <c r="E196" s="203">
        <v>14023</v>
      </c>
      <c r="F196" s="203">
        <v>8242</v>
      </c>
      <c r="G196" s="203">
        <v>115581357</v>
      </c>
      <c r="H196" s="203">
        <v>1795</v>
      </c>
      <c r="I196" s="203">
        <v>25173907</v>
      </c>
      <c r="J196" s="203">
        <v>90407450</v>
      </c>
    </row>
    <row r="197" spans="1:10" ht="14.1" customHeight="1" x14ac:dyDescent="0.15">
      <c r="A197" s="219"/>
      <c r="B197" s="219"/>
      <c r="C197" s="219"/>
      <c r="D197" s="201" t="s">
        <v>74</v>
      </c>
      <c r="E197" s="203">
        <v>276</v>
      </c>
      <c r="F197" s="203">
        <v>5422</v>
      </c>
      <c r="G197" s="203">
        <v>1496349</v>
      </c>
      <c r="H197" s="203">
        <v>1795</v>
      </c>
      <c r="I197" s="203">
        <v>495472</v>
      </c>
      <c r="J197" s="203">
        <v>1000877</v>
      </c>
    </row>
    <row r="198" spans="1:10" ht="14.1" customHeight="1" x14ac:dyDescent="0.15">
      <c r="A198" s="219"/>
      <c r="B198" s="219"/>
      <c r="C198" s="219"/>
      <c r="D198" s="201" t="s">
        <v>84</v>
      </c>
      <c r="E198" s="203">
        <v>856</v>
      </c>
      <c r="F198" s="203">
        <v>3407</v>
      </c>
      <c r="G198" s="203">
        <v>2916047</v>
      </c>
      <c r="H198" s="203">
        <v>1795</v>
      </c>
      <c r="I198" s="203">
        <v>1536680</v>
      </c>
      <c r="J198" s="203">
        <v>1379367</v>
      </c>
    </row>
    <row r="199" spans="1:10" ht="14.1" customHeight="1" x14ac:dyDescent="0.15">
      <c r="A199" s="219"/>
      <c r="B199" s="219"/>
      <c r="C199" s="219"/>
      <c r="D199" s="201" t="s">
        <v>77</v>
      </c>
      <c r="E199" s="203">
        <v>511</v>
      </c>
      <c r="F199" s="203">
        <v>2085</v>
      </c>
      <c r="G199" s="203">
        <v>1065435</v>
      </c>
      <c r="H199" s="203">
        <v>1795</v>
      </c>
      <c r="I199" s="203">
        <v>917341</v>
      </c>
      <c r="J199" s="203">
        <v>148094</v>
      </c>
    </row>
    <row r="200" spans="1:10" ht="14.1" customHeight="1" x14ac:dyDescent="0.15">
      <c r="A200" s="219" t="s">
        <v>2</v>
      </c>
      <c r="B200" s="219" t="s">
        <v>55</v>
      </c>
      <c r="C200" s="219"/>
      <c r="D200" s="219"/>
      <c r="E200" s="203">
        <v>3103</v>
      </c>
      <c r="F200" s="203"/>
      <c r="G200" s="203">
        <v>37805670</v>
      </c>
      <c r="H200" s="203"/>
      <c r="I200" s="203">
        <v>4264375</v>
      </c>
      <c r="J200" s="203">
        <v>33541295</v>
      </c>
    </row>
    <row r="201" spans="1:10" ht="14.1" customHeight="1" x14ac:dyDescent="0.15">
      <c r="A201" s="219"/>
      <c r="B201" s="201" t="s">
        <v>65</v>
      </c>
      <c r="C201" s="201" t="s">
        <v>66</v>
      </c>
      <c r="D201" s="201" t="s">
        <v>67</v>
      </c>
      <c r="E201" s="216">
        <v>28</v>
      </c>
      <c r="F201" s="216">
        <v>11085</v>
      </c>
      <c r="G201" s="216">
        <v>310380</v>
      </c>
      <c r="H201" s="216">
        <v>0</v>
      </c>
      <c r="I201" s="216">
        <v>0</v>
      </c>
      <c r="J201" s="216">
        <v>310380</v>
      </c>
    </row>
    <row r="202" spans="1:10" ht="14.1" customHeight="1" x14ac:dyDescent="0.15">
      <c r="A202" s="219"/>
      <c r="B202" s="220" t="s">
        <v>68</v>
      </c>
      <c r="C202" s="204" t="s">
        <v>69</v>
      </c>
      <c r="D202" s="201" t="s">
        <v>177</v>
      </c>
      <c r="E202" s="217"/>
      <c r="F202" s="217"/>
      <c r="G202" s="217"/>
      <c r="H202" s="217"/>
      <c r="I202" s="217"/>
      <c r="J202" s="217"/>
    </row>
    <row r="203" spans="1:10" ht="29.1" customHeight="1" x14ac:dyDescent="0.15">
      <c r="A203" s="219"/>
      <c r="B203" s="219"/>
      <c r="C203" s="202" t="s">
        <v>204</v>
      </c>
      <c r="D203" s="201" t="s">
        <v>176</v>
      </c>
      <c r="E203" s="203">
        <v>1889</v>
      </c>
      <c r="F203" s="203">
        <v>11852</v>
      </c>
      <c r="G203" s="203">
        <v>22388428</v>
      </c>
      <c r="H203" s="203">
        <v>1778</v>
      </c>
      <c r="I203" s="203">
        <v>3358642</v>
      </c>
      <c r="J203" s="203">
        <v>19029786</v>
      </c>
    </row>
    <row r="204" spans="1:10" ht="29.1" customHeight="1" x14ac:dyDescent="0.15">
      <c r="A204" s="219"/>
      <c r="B204" s="221" t="s">
        <v>210</v>
      </c>
      <c r="C204" s="218" t="s">
        <v>69</v>
      </c>
      <c r="D204" s="201" t="s">
        <v>188</v>
      </c>
      <c r="E204" s="203">
        <v>1</v>
      </c>
      <c r="F204" s="203">
        <v>29422</v>
      </c>
      <c r="G204" s="203">
        <v>29422</v>
      </c>
      <c r="H204" s="203">
        <v>0</v>
      </c>
      <c r="I204" s="203">
        <v>0</v>
      </c>
      <c r="J204" s="203">
        <v>29422</v>
      </c>
    </row>
    <row r="205" spans="1:10" ht="14.1" customHeight="1" x14ac:dyDescent="0.15">
      <c r="A205" s="219"/>
      <c r="B205" s="219"/>
      <c r="C205" s="219"/>
      <c r="D205" s="201" t="s">
        <v>184</v>
      </c>
      <c r="E205" s="203">
        <v>14</v>
      </c>
      <c r="F205" s="203">
        <v>14352</v>
      </c>
      <c r="G205" s="203">
        <v>200928</v>
      </c>
      <c r="H205" s="203">
        <v>0</v>
      </c>
      <c r="I205" s="203">
        <v>0</v>
      </c>
      <c r="J205" s="203">
        <v>200928</v>
      </c>
    </row>
    <row r="206" spans="1:10" ht="14.1" customHeight="1" x14ac:dyDescent="0.15">
      <c r="A206" s="219"/>
      <c r="B206" s="219"/>
      <c r="C206" s="219"/>
      <c r="D206" s="201" t="s">
        <v>80</v>
      </c>
      <c r="E206" s="203">
        <v>2</v>
      </c>
      <c r="F206" s="203">
        <v>14352</v>
      </c>
      <c r="G206" s="203">
        <v>28704</v>
      </c>
      <c r="H206" s="203">
        <v>0</v>
      </c>
      <c r="I206" s="203">
        <v>0</v>
      </c>
      <c r="J206" s="203">
        <v>28704</v>
      </c>
    </row>
    <row r="207" spans="1:10" ht="14.1" customHeight="1" x14ac:dyDescent="0.15">
      <c r="A207" s="219"/>
      <c r="B207" s="219"/>
      <c r="C207" s="219"/>
      <c r="D207" s="201" t="s">
        <v>180</v>
      </c>
      <c r="E207" s="203">
        <v>1</v>
      </c>
      <c r="F207" s="203">
        <v>4479</v>
      </c>
      <c r="G207" s="203">
        <v>4479</v>
      </c>
      <c r="H207" s="203">
        <v>0</v>
      </c>
      <c r="I207" s="203">
        <v>0</v>
      </c>
      <c r="J207" s="203">
        <v>4479</v>
      </c>
    </row>
    <row r="208" spans="1:10" ht="29.1" customHeight="1" x14ac:dyDescent="0.15">
      <c r="A208" s="219"/>
      <c r="B208" s="219"/>
      <c r="C208" s="202" t="s">
        <v>202</v>
      </c>
      <c r="D208" s="201" t="s">
        <v>72</v>
      </c>
      <c r="E208" s="203">
        <v>7</v>
      </c>
      <c r="F208" s="203">
        <v>4358</v>
      </c>
      <c r="G208" s="203">
        <v>30506</v>
      </c>
      <c r="H208" s="203">
        <v>1554</v>
      </c>
      <c r="I208" s="203">
        <v>10878</v>
      </c>
      <c r="J208" s="203">
        <v>19628</v>
      </c>
    </row>
    <row r="209" spans="1:10" ht="29.1" customHeight="1" x14ac:dyDescent="0.15">
      <c r="A209" s="219"/>
      <c r="B209" s="219"/>
      <c r="C209" s="221" t="s">
        <v>203</v>
      </c>
      <c r="D209" s="201" t="s">
        <v>72</v>
      </c>
      <c r="E209" s="203">
        <v>2</v>
      </c>
      <c r="F209" s="203">
        <v>4299</v>
      </c>
      <c r="G209" s="203">
        <v>8598</v>
      </c>
      <c r="H209" s="203">
        <v>1495</v>
      </c>
      <c r="I209" s="203">
        <v>2990</v>
      </c>
      <c r="J209" s="203">
        <v>5608</v>
      </c>
    </row>
    <row r="210" spans="1:10" ht="14.1" customHeight="1" x14ac:dyDescent="0.15">
      <c r="A210" s="219"/>
      <c r="B210" s="219"/>
      <c r="C210" s="219"/>
      <c r="D210" s="201" t="s">
        <v>183</v>
      </c>
      <c r="E210" s="203">
        <v>4</v>
      </c>
      <c r="F210" s="203">
        <v>6347</v>
      </c>
      <c r="G210" s="203">
        <v>25388</v>
      </c>
      <c r="H210" s="203">
        <v>1495</v>
      </c>
      <c r="I210" s="203">
        <v>5980</v>
      </c>
      <c r="J210" s="203">
        <v>19408</v>
      </c>
    </row>
    <row r="211" spans="1:10" ht="29.1" customHeight="1" x14ac:dyDescent="0.15">
      <c r="A211" s="219"/>
      <c r="B211" s="219"/>
      <c r="C211" s="221" t="s">
        <v>204</v>
      </c>
      <c r="D211" s="201" t="s">
        <v>72</v>
      </c>
      <c r="E211" s="203">
        <v>415</v>
      </c>
      <c r="F211" s="203">
        <v>3571</v>
      </c>
      <c r="G211" s="203">
        <v>1481965</v>
      </c>
      <c r="H211" s="203">
        <v>767</v>
      </c>
      <c r="I211" s="203">
        <v>318305</v>
      </c>
      <c r="J211" s="203">
        <v>1163660</v>
      </c>
    </row>
    <row r="212" spans="1:10" ht="14.1" customHeight="1" x14ac:dyDescent="0.15">
      <c r="A212" s="219"/>
      <c r="B212" s="219"/>
      <c r="C212" s="219"/>
      <c r="D212" s="201" t="s">
        <v>81</v>
      </c>
      <c r="E212" s="203">
        <v>156</v>
      </c>
      <c r="F212" s="203">
        <v>30189</v>
      </c>
      <c r="G212" s="203">
        <v>4709484</v>
      </c>
      <c r="H212" s="203">
        <v>767</v>
      </c>
      <c r="I212" s="203">
        <v>119652</v>
      </c>
      <c r="J212" s="203">
        <v>4589832</v>
      </c>
    </row>
    <row r="213" spans="1:10" ht="14.1" customHeight="1" x14ac:dyDescent="0.15">
      <c r="A213" s="219"/>
      <c r="B213" s="219"/>
      <c r="C213" s="219"/>
      <c r="D213" s="201" t="s">
        <v>75</v>
      </c>
      <c r="E213" s="203">
        <v>543</v>
      </c>
      <c r="F213" s="203">
        <v>15119</v>
      </c>
      <c r="G213" s="203">
        <v>8209617</v>
      </c>
      <c r="H213" s="203">
        <v>767</v>
      </c>
      <c r="I213" s="203">
        <v>416481</v>
      </c>
      <c r="J213" s="203">
        <v>7793136</v>
      </c>
    </row>
    <row r="214" spans="1:10" ht="14.1" customHeight="1" x14ac:dyDescent="0.15">
      <c r="A214" s="219"/>
      <c r="B214" s="219"/>
      <c r="C214" s="219"/>
      <c r="D214" s="201" t="s">
        <v>76</v>
      </c>
      <c r="E214" s="203">
        <v>12</v>
      </c>
      <c r="F214" s="203">
        <v>11744</v>
      </c>
      <c r="G214" s="203">
        <v>140928</v>
      </c>
      <c r="H214" s="203">
        <v>767</v>
      </c>
      <c r="I214" s="203">
        <v>9204</v>
      </c>
      <c r="J214" s="203">
        <v>131724</v>
      </c>
    </row>
    <row r="215" spans="1:10" ht="14.1" customHeight="1" x14ac:dyDescent="0.15">
      <c r="A215" s="219"/>
      <c r="B215" s="219"/>
      <c r="C215" s="219"/>
      <c r="D215" s="201" t="s">
        <v>73</v>
      </c>
      <c r="E215" s="203">
        <v>28</v>
      </c>
      <c r="F215" s="203">
        <v>8232</v>
      </c>
      <c r="G215" s="203">
        <v>230496</v>
      </c>
      <c r="H215" s="203">
        <v>767</v>
      </c>
      <c r="I215" s="203">
        <v>21476</v>
      </c>
      <c r="J215" s="203">
        <v>209020</v>
      </c>
    </row>
    <row r="216" spans="1:10" ht="14.1" customHeight="1" x14ac:dyDescent="0.15">
      <c r="A216" s="219"/>
      <c r="B216" s="219"/>
      <c r="C216" s="219"/>
      <c r="D216" s="201" t="s">
        <v>183</v>
      </c>
      <c r="E216" s="203">
        <v>1</v>
      </c>
      <c r="F216" s="203">
        <v>6347</v>
      </c>
      <c r="G216" s="203">
        <v>6347</v>
      </c>
      <c r="H216" s="203">
        <v>767</v>
      </c>
      <c r="I216" s="203">
        <v>767</v>
      </c>
      <c r="J216" s="203">
        <v>5580</v>
      </c>
    </row>
    <row r="217" spans="1:10" ht="29.1" customHeight="1" x14ac:dyDescent="0.15">
      <c r="A217" s="221" t="s">
        <v>119</v>
      </c>
      <c r="B217" s="219" t="s">
        <v>55</v>
      </c>
      <c r="C217" s="219"/>
      <c r="D217" s="219"/>
      <c r="E217" s="203">
        <v>33761</v>
      </c>
      <c r="F217" s="203"/>
      <c r="G217" s="203">
        <v>414881644</v>
      </c>
      <c r="H217" s="203"/>
      <c r="I217" s="203">
        <v>47162063</v>
      </c>
      <c r="J217" s="203">
        <v>367719581</v>
      </c>
    </row>
    <row r="218" spans="1:10" ht="14.1" customHeight="1" x14ac:dyDescent="0.15">
      <c r="A218" s="219"/>
      <c r="B218" s="201" t="s">
        <v>65</v>
      </c>
      <c r="C218" s="201" t="s">
        <v>66</v>
      </c>
      <c r="D218" s="201" t="s">
        <v>67</v>
      </c>
      <c r="E218" s="216">
        <v>27</v>
      </c>
      <c r="F218" s="216">
        <v>11085</v>
      </c>
      <c r="G218" s="216">
        <v>299295</v>
      </c>
      <c r="H218" s="216">
        <v>0</v>
      </c>
      <c r="I218" s="216">
        <v>0</v>
      </c>
      <c r="J218" s="216">
        <v>299295</v>
      </c>
    </row>
    <row r="219" spans="1:10" ht="14.1" customHeight="1" x14ac:dyDescent="0.15">
      <c r="A219" s="219"/>
      <c r="B219" s="220" t="s">
        <v>68</v>
      </c>
      <c r="C219" s="218" t="s">
        <v>69</v>
      </c>
      <c r="D219" s="201" t="s">
        <v>177</v>
      </c>
      <c r="E219" s="217"/>
      <c r="F219" s="217"/>
      <c r="G219" s="217"/>
      <c r="H219" s="217"/>
      <c r="I219" s="217"/>
      <c r="J219" s="217"/>
    </row>
    <row r="220" spans="1:10" ht="14.1" customHeight="1" x14ac:dyDescent="0.15">
      <c r="A220" s="219"/>
      <c r="B220" s="219"/>
      <c r="C220" s="219"/>
      <c r="D220" s="201" t="s">
        <v>175</v>
      </c>
      <c r="E220" s="203">
        <v>17</v>
      </c>
      <c r="F220" s="203">
        <v>11085</v>
      </c>
      <c r="G220" s="203">
        <v>188445</v>
      </c>
      <c r="H220" s="203">
        <v>0</v>
      </c>
      <c r="I220" s="203">
        <v>0</v>
      </c>
      <c r="J220" s="203">
        <v>188445</v>
      </c>
    </row>
    <row r="221" spans="1:10" ht="29.1" customHeight="1" x14ac:dyDescent="0.15">
      <c r="A221" s="219"/>
      <c r="B221" s="219"/>
      <c r="C221" s="202" t="s">
        <v>202</v>
      </c>
      <c r="D221" s="201" t="s">
        <v>176</v>
      </c>
      <c r="E221" s="203">
        <v>4</v>
      </c>
      <c r="F221" s="203">
        <v>12639</v>
      </c>
      <c r="G221" s="203">
        <v>50556</v>
      </c>
      <c r="H221" s="203">
        <v>2565</v>
      </c>
      <c r="I221" s="203">
        <v>10260</v>
      </c>
      <c r="J221" s="203">
        <v>40296</v>
      </c>
    </row>
    <row r="222" spans="1:10" ht="29.1" customHeight="1" x14ac:dyDescent="0.15">
      <c r="A222" s="219"/>
      <c r="B222" s="219"/>
      <c r="C222" s="202" t="s">
        <v>204</v>
      </c>
      <c r="D222" s="201" t="s">
        <v>176</v>
      </c>
      <c r="E222" s="203">
        <v>1748</v>
      </c>
      <c r="F222" s="203">
        <v>11852</v>
      </c>
      <c r="G222" s="203">
        <v>20717296</v>
      </c>
      <c r="H222" s="203">
        <v>1778</v>
      </c>
      <c r="I222" s="203">
        <v>3107944</v>
      </c>
      <c r="J222" s="203">
        <v>17609352</v>
      </c>
    </row>
    <row r="223" spans="1:10" ht="14.1" customHeight="1" x14ac:dyDescent="0.15">
      <c r="A223" s="219"/>
      <c r="B223" s="220" t="s">
        <v>78</v>
      </c>
      <c r="C223" s="218" t="s">
        <v>69</v>
      </c>
      <c r="D223" s="201" t="s">
        <v>179</v>
      </c>
      <c r="E223" s="203">
        <v>5</v>
      </c>
      <c r="F223" s="203">
        <v>7465</v>
      </c>
      <c r="G223" s="203">
        <v>37325</v>
      </c>
      <c r="H223" s="203">
        <v>0</v>
      </c>
      <c r="I223" s="203">
        <v>0</v>
      </c>
      <c r="J223" s="203">
        <v>37325</v>
      </c>
    </row>
    <row r="224" spans="1:10" ht="14.1" customHeight="1" x14ac:dyDescent="0.15">
      <c r="A224" s="219"/>
      <c r="B224" s="219"/>
      <c r="C224" s="219"/>
      <c r="D224" s="201" t="s">
        <v>79</v>
      </c>
      <c r="E224" s="203">
        <v>1</v>
      </c>
      <c r="F224" s="203">
        <v>7465</v>
      </c>
      <c r="G224" s="203">
        <v>7465</v>
      </c>
      <c r="H224" s="203">
        <v>0</v>
      </c>
      <c r="I224" s="203">
        <v>0</v>
      </c>
      <c r="J224" s="203">
        <v>7465</v>
      </c>
    </row>
    <row r="225" spans="1:10" ht="29.1" customHeight="1" x14ac:dyDescent="0.15">
      <c r="A225" s="219"/>
      <c r="B225" s="219"/>
      <c r="C225" s="221" t="s">
        <v>202</v>
      </c>
      <c r="D225" s="201" t="s">
        <v>73</v>
      </c>
      <c r="E225" s="203">
        <v>23</v>
      </c>
      <c r="F225" s="203">
        <v>9019</v>
      </c>
      <c r="G225" s="203">
        <v>207437</v>
      </c>
      <c r="H225" s="203">
        <v>2034</v>
      </c>
      <c r="I225" s="203">
        <v>46775</v>
      </c>
      <c r="J225" s="203">
        <v>160662</v>
      </c>
    </row>
    <row r="226" spans="1:10" ht="14.1" customHeight="1" x14ac:dyDescent="0.15">
      <c r="A226" s="219"/>
      <c r="B226" s="219"/>
      <c r="C226" s="219"/>
      <c r="D226" s="201" t="s">
        <v>93</v>
      </c>
      <c r="E226" s="203">
        <v>27</v>
      </c>
      <c r="F226" s="203">
        <v>9151</v>
      </c>
      <c r="G226" s="203">
        <v>247077</v>
      </c>
      <c r="H226" s="203">
        <v>2166</v>
      </c>
      <c r="I226" s="203">
        <v>58474</v>
      </c>
      <c r="J226" s="203">
        <v>188603</v>
      </c>
    </row>
    <row r="227" spans="1:10" ht="29.1" customHeight="1" x14ac:dyDescent="0.15">
      <c r="A227" s="219"/>
      <c r="B227" s="219"/>
      <c r="C227" s="221" t="s">
        <v>204</v>
      </c>
      <c r="D227" s="201" t="s">
        <v>89</v>
      </c>
      <c r="E227" s="203">
        <v>1</v>
      </c>
      <c r="F227" s="203">
        <v>13391</v>
      </c>
      <c r="G227" s="203">
        <v>13391</v>
      </c>
      <c r="H227" s="203">
        <v>6406</v>
      </c>
      <c r="I227" s="203">
        <v>6406</v>
      </c>
      <c r="J227" s="203">
        <v>6985</v>
      </c>
    </row>
    <row r="228" spans="1:10" ht="14.1" customHeight="1" x14ac:dyDescent="0.15">
      <c r="A228" s="219"/>
      <c r="B228" s="219"/>
      <c r="C228" s="219"/>
      <c r="D228" s="201" t="s">
        <v>82</v>
      </c>
      <c r="E228" s="203">
        <v>1</v>
      </c>
      <c r="F228" s="203">
        <v>14057</v>
      </c>
      <c r="G228" s="203">
        <v>14057</v>
      </c>
      <c r="H228" s="203">
        <v>7072</v>
      </c>
      <c r="I228" s="203">
        <v>7072</v>
      </c>
      <c r="J228" s="203">
        <v>6985</v>
      </c>
    </row>
    <row r="229" spans="1:10" ht="14.1" customHeight="1" x14ac:dyDescent="0.15">
      <c r="A229" s="219"/>
      <c r="B229" s="219"/>
      <c r="C229" s="219"/>
      <c r="D229" s="201" t="s">
        <v>109</v>
      </c>
      <c r="E229" s="203">
        <v>1</v>
      </c>
      <c r="F229" s="203">
        <v>0</v>
      </c>
      <c r="G229" s="203">
        <v>0</v>
      </c>
      <c r="H229" s="203">
        <v>0</v>
      </c>
      <c r="I229" s="203">
        <v>0</v>
      </c>
      <c r="J229" s="203">
        <v>0</v>
      </c>
    </row>
    <row r="230" spans="1:10" ht="14.1" customHeight="1" x14ac:dyDescent="0.15">
      <c r="A230" s="219"/>
      <c r="B230" s="219"/>
      <c r="C230" s="219"/>
      <c r="D230" s="201" t="s">
        <v>73</v>
      </c>
      <c r="E230" s="203">
        <v>7545</v>
      </c>
      <c r="F230" s="203">
        <v>8232</v>
      </c>
      <c r="G230" s="203">
        <v>62110440</v>
      </c>
      <c r="H230" s="203">
        <v>1247</v>
      </c>
      <c r="I230" s="203">
        <v>9406375</v>
      </c>
      <c r="J230" s="203">
        <v>52704065</v>
      </c>
    </row>
    <row r="231" spans="1:10" ht="14.1" customHeight="1" x14ac:dyDescent="0.15">
      <c r="A231" s="219"/>
      <c r="B231" s="219"/>
      <c r="C231" s="219"/>
      <c r="D231" s="201" t="s">
        <v>93</v>
      </c>
      <c r="E231" s="203">
        <v>247</v>
      </c>
      <c r="F231" s="203">
        <v>8364</v>
      </c>
      <c r="G231" s="203">
        <v>2065908</v>
      </c>
      <c r="H231" s="203">
        <v>1379</v>
      </c>
      <c r="I231" s="203">
        <v>340540</v>
      </c>
      <c r="J231" s="203">
        <v>1725368</v>
      </c>
    </row>
    <row r="232" spans="1:10" ht="29.1" customHeight="1" x14ac:dyDescent="0.15">
      <c r="A232" s="219"/>
      <c r="B232" s="221" t="s">
        <v>210</v>
      </c>
      <c r="C232" s="218" t="s">
        <v>69</v>
      </c>
      <c r="D232" s="201" t="s">
        <v>188</v>
      </c>
      <c r="E232" s="203">
        <v>5</v>
      </c>
      <c r="F232" s="203">
        <v>29422</v>
      </c>
      <c r="G232" s="203">
        <v>147110</v>
      </c>
      <c r="H232" s="203">
        <v>0</v>
      </c>
      <c r="I232" s="203">
        <v>0</v>
      </c>
      <c r="J232" s="203">
        <v>147110</v>
      </c>
    </row>
    <row r="233" spans="1:10" ht="14.1" customHeight="1" x14ac:dyDescent="0.15">
      <c r="A233" s="219"/>
      <c r="B233" s="219"/>
      <c r="C233" s="219"/>
      <c r="D233" s="201" t="s">
        <v>87</v>
      </c>
      <c r="E233" s="203">
        <v>2</v>
      </c>
      <c r="F233" s="203">
        <v>29422</v>
      </c>
      <c r="G233" s="203">
        <v>58844</v>
      </c>
      <c r="H233" s="203">
        <v>0</v>
      </c>
      <c r="I233" s="203">
        <v>0</v>
      </c>
      <c r="J233" s="203">
        <v>58844</v>
      </c>
    </row>
    <row r="234" spans="1:10" ht="14.1" customHeight="1" x14ac:dyDescent="0.15">
      <c r="A234" s="219"/>
      <c r="B234" s="219"/>
      <c r="C234" s="219"/>
      <c r="D234" s="201" t="s">
        <v>184</v>
      </c>
      <c r="E234" s="203">
        <v>11</v>
      </c>
      <c r="F234" s="203">
        <v>14352</v>
      </c>
      <c r="G234" s="203">
        <v>157872</v>
      </c>
      <c r="H234" s="203">
        <v>0</v>
      </c>
      <c r="I234" s="203">
        <v>0</v>
      </c>
      <c r="J234" s="203">
        <v>157872</v>
      </c>
    </row>
    <row r="235" spans="1:10" ht="14.1" customHeight="1" x14ac:dyDescent="0.15">
      <c r="A235" s="219"/>
      <c r="B235" s="219"/>
      <c r="C235" s="219"/>
      <c r="D235" s="201" t="s">
        <v>80</v>
      </c>
      <c r="E235" s="203">
        <v>14</v>
      </c>
      <c r="F235" s="203">
        <v>14352</v>
      </c>
      <c r="G235" s="203">
        <v>200928</v>
      </c>
      <c r="H235" s="203">
        <v>0</v>
      </c>
      <c r="I235" s="203">
        <v>0</v>
      </c>
      <c r="J235" s="203">
        <v>200928</v>
      </c>
    </row>
    <row r="236" spans="1:10" ht="14.1" customHeight="1" x14ac:dyDescent="0.15">
      <c r="A236" s="219"/>
      <c r="B236" s="219"/>
      <c r="C236" s="219"/>
      <c r="D236" s="201" t="s">
        <v>189</v>
      </c>
      <c r="E236" s="203">
        <v>3</v>
      </c>
      <c r="F236" s="203">
        <v>10977</v>
      </c>
      <c r="G236" s="203">
        <v>32931</v>
      </c>
      <c r="H236" s="203">
        <v>0</v>
      </c>
      <c r="I236" s="203">
        <v>0</v>
      </c>
      <c r="J236" s="203">
        <v>32931</v>
      </c>
    </row>
    <row r="237" spans="1:10" ht="14.1" customHeight="1" x14ac:dyDescent="0.15">
      <c r="A237" s="219"/>
      <c r="B237" s="219"/>
      <c r="C237" s="219"/>
      <c r="D237" s="201" t="s">
        <v>85</v>
      </c>
      <c r="E237" s="203">
        <v>4</v>
      </c>
      <c r="F237" s="203">
        <v>10977</v>
      </c>
      <c r="G237" s="203">
        <v>43908</v>
      </c>
      <c r="H237" s="203">
        <v>0</v>
      </c>
      <c r="I237" s="203">
        <v>0</v>
      </c>
      <c r="J237" s="203">
        <v>43908</v>
      </c>
    </row>
    <row r="238" spans="1:10" ht="14.1" customHeight="1" x14ac:dyDescent="0.15">
      <c r="A238" s="219"/>
      <c r="B238" s="219"/>
      <c r="C238" s="219"/>
      <c r="D238" s="201" t="s">
        <v>179</v>
      </c>
      <c r="E238" s="203">
        <v>7</v>
      </c>
      <c r="F238" s="203">
        <v>7465</v>
      </c>
      <c r="G238" s="203">
        <v>52255</v>
      </c>
      <c r="H238" s="203">
        <v>0</v>
      </c>
      <c r="I238" s="203">
        <v>0</v>
      </c>
      <c r="J238" s="203">
        <v>52255</v>
      </c>
    </row>
    <row r="239" spans="1:10" ht="14.1" customHeight="1" x14ac:dyDescent="0.15">
      <c r="A239" s="219"/>
      <c r="B239" s="219"/>
      <c r="C239" s="219"/>
      <c r="D239" s="201" t="s">
        <v>79</v>
      </c>
      <c r="E239" s="203">
        <v>21</v>
      </c>
      <c r="F239" s="203">
        <v>7465</v>
      </c>
      <c r="G239" s="203">
        <v>156765</v>
      </c>
      <c r="H239" s="203">
        <v>0</v>
      </c>
      <c r="I239" s="203">
        <v>0</v>
      </c>
      <c r="J239" s="203">
        <v>156765</v>
      </c>
    </row>
    <row r="240" spans="1:10" ht="14.1" customHeight="1" x14ac:dyDescent="0.15">
      <c r="A240" s="219"/>
      <c r="B240" s="219"/>
      <c r="C240" s="219"/>
      <c r="D240" s="201" t="s">
        <v>192</v>
      </c>
      <c r="E240" s="203">
        <v>1</v>
      </c>
      <c r="F240" s="203">
        <v>4646</v>
      </c>
      <c r="G240" s="203">
        <v>4646</v>
      </c>
      <c r="H240" s="203">
        <v>0</v>
      </c>
      <c r="I240" s="203">
        <v>0</v>
      </c>
      <c r="J240" s="203">
        <v>4646</v>
      </c>
    </row>
    <row r="241" spans="1:10" ht="14.1" customHeight="1" x14ac:dyDescent="0.15">
      <c r="A241" s="219"/>
      <c r="B241" s="219"/>
      <c r="C241" s="219"/>
      <c r="D241" s="201" t="s">
        <v>185</v>
      </c>
      <c r="E241" s="203">
        <v>2</v>
      </c>
      <c r="F241" s="203">
        <v>4479</v>
      </c>
      <c r="G241" s="203">
        <v>8958</v>
      </c>
      <c r="H241" s="203">
        <v>0</v>
      </c>
      <c r="I241" s="203">
        <v>0</v>
      </c>
      <c r="J241" s="203">
        <v>8958</v>
      </c>
    </row>
    <row r="242" spans="1:10" ht="14.1" customHeight="1" x14ac:dyDescent="0.15">
      <c r="A242" s="219"/>
      <c r="B242" s="219"/>
      <c r="C242" s="219"/>
      <c r="D242" s="201" t="s">
        <v>186</v>
      </c>
      <c r="E242" s="203">
        <v>1</v>
      </c>
      <c r="F242" s="203">
        <v>5580</v>
      </c>
      <c r="G242" s="203">
        <v>5580</v>
      </c>
      <c r="H242" s="203">
        <v>0</v>
      </c>
      <c r="I242" s="203">
        <v>0</v>
      </c>
      <c r="J242" s="203">
        <v>5580</v>
      </c>
    </row>
    <row r="243" spans="1:10" ht="14.1" customHeight="1" x14ac:dyDescent="0.15">
      <c r="A243" s="219"/>
      <c r="B243" s="219"/>
      <c r="C243" s="219"/>
      <c r="D243" s="201" t="s">
        <v>181</v>
      </c>
      <c r="E243" s="203">
        <v>9</v>
      </c>
      <c r="F243" s="203">
        <v>5580</v>
      </c>
      <c r="G243" s="203">
        <v>50220</v>
      </c>
      <c r="H243" s="203">
        <v>0</v>
      </c>
      <c r="I243" s="203">
        <v>0</v>
      </c>
      <c r="J243" s="203">
        <v>50220</v>
      </c>
    </row>
    <row r="244" spans="1:10" ht="29.1" customHeight="1" x14ac:dyDescent="0.15">
      <c r="A244" s="219"/>
      <c r="B244" s="219"/>
      <c r="C244" s="221" t="s">
        <v>202</v>
      </c>
      <c r="D244" s="201" t="s">
        <v>72</v>
      </c>
      <c r="E244" s="203">
        <v>18</v>
      </c>
      <c r="F244" s="203">
        <v>4358</v>
      </c>
      <c r="G244" s="203">
        <v>78444</v>
      </c>
      <c r="H244" s="203">
        <v>1554</v>
      </c>
      <c r="I244" s="203">
        <v>27972</v>
      </c>
      <c r="J244" s="203">
        <v>50472</v>
      </c>
    </row>
    <row r="245" spans="1:10" ht="14.1" customHeight="1" x14ac:dyDescent="0.15">
      <c r="A245" s="219"/>
      <c r="B245" s="219"/>
      <c r="C245" s="219"/>
      <c r="D245" s="201" t="s">
        <v>81</v>
      </c>
      <c r="E245" s="203">
        <v>3</v>
      </c>
      <c r="F245" s="203">
        <v>30976</v>
      </c>
      <c r="G245" s="203">
        <v>92928</v>
      </c>
      <c r="H245" s="203">
        <v>1554</v>
      </c>
      <c r="I245" s="203">
        <v>4662</v>
      </c>
      <c r="J245" s="203">
        <v>88266</v>
      </c>
    </row>
    <row r="246" spans="1:10" ht="14.1" customHeight="1" x14ac:dyDescent="0.15">
      <c r="A246" s="219"/>
      <c r="B246" s="219"/>
      <c r="C246" s="219"/>
      <c r="D246" s="201" t="s">
        <v>75</v>
      </c>
      <c r="E246" s="203">
        <v>10</v>
      </c>
      <c r="F246" s="203">
        <v>15906</v>
      </c>
      <c r="G246" s="203">
        <v>159060</v>
      </c>
      <c r="H246" s="203">
        <v>1554</v>
      </c>
      <c r="I246" s="203">
        <v>15540</v>
      </c>
      <c r="J246" s="203">
        <v>143520</v>
      </c>
    </row>
    <row r="247" spans="1:10" ht="14.1" customHeight="1" x14ac:dyDescent="0.15">
      <c r="A247" s="219"/>
      <c r="B247" s="219"/>
      <c r="C247" s="219"/>
      <c r="D247" s="201" t="s">
        <v>76</v>
      </c>
      <c r="E247" s="203">
        <v>1</v>
      </c>
      <c r="F247" s="203">
        <v>12531</v>
      </c>
      <c r="G247" s="203">
        <v>12531</v>
      </c>
      <c r="H247" s="203">
        <v>1554</v>
      </c>
      <c r="I247" s="203">
        <v>1554</v>
      </c>
      <c r="J247" s="203">
        <v>10977</v>
      </c>
    </row>
    <row r="248" spans="1:10" ht="14.1" customHeight="1" x14ac:dyDescent="0.15">
      <c r="A248" s="219"/>
      <c r="B248" s="219"/>
      <c r="C248" s="219"/>
      <c r="D248" s="201" t="s">
        <v>73</v>
      </c>
      <c r="E248" s="203">
        <v>27</v>
      </c>
      <c r="F248" s="203">
        <v>9019</v>
      </c>
      <c r="G248" s="203">
        <v>243513</v>
      </c>
      <c r="H248" s="203">
        <v>1554</v>
      </c>
      <c r="I248" s="203">
        <v>41958</v>
      </c>
      <c r="J248" s="203">
        <v>201555</v>
      </c>
    </row>
    <row r="249" spans="1:10" ht="14.1" customHeight="1" x14ac:dyDescent="0.15">
      <c r="A249" s="219"/>
      <c r="B249" s="219"/>
      <c r="C249" s="219"/>
      <c r="D249" s="201" t="s">
        <v>182</v>
      </c>
      <c r="E249" s="203">
        <v>49</v>
      </c>
      <c r="F249" s="203">
        <v>6033</v>
      </c>
      <c r="G249" s="203">
        <v>295617</v>
      </c>
      <c r="H249" s="203">
        <v>1554</v>
      </c>
      <c r="I249" s="203">
        <v>76146</v>
      </c>
      <c r="J249" s="203">
        <v>219471</v>
      </c>
    </row>
    <row r="250" spans="1:10" ht="14.1" customHeight="1" x14ac:dyDescent="0.15">
      <c r="A250" s="219"/>
      <c r="B250" s="219"/>
      <c r="C250" s="219"/>
      <c r="D250" s="201" t="s">
        <v>183</v>
      </c>
      <c r="E250" s="203">
        <v>19</v>
      </c>
      <c r="F250" s="203">
        <v>7134</v>
      </c>
      <c r="G250" s="203">
        <v>135546</v>
      </c>
      <c r="H250" s="203">
        <v>1554</v>
      </c>
      <c r="I250" s="203">
        <v>29526</v>
      </c>
      <c r="J250" s="203">
        <v>106020</v>
      </c>
    </row>
    <row r="251" spans="1:10" ht="29.1" customHeight="1" x14ac:dyDescent="0.15">
      <c r="A251" s="219"/>
      <c r="B251" s="219"/>
      <c r="C251" s="202" t="s">
        <v>203</v>
      </c>
      <c r="D251" s="201" t="s">
        <v>73</v>
      </c>
      <c r="E251" s="203">
        <v>80</v>
      </c>
      <c r="F251" s="203">
        <v>8323</v>
      </c>
      <c r="G251" s="203">
        <v>665840</v>
      </c>
      <c r="H251" s="203">
        <v>1495</v>
      </c>
      <c r="I251" s="203">
        <v>119600</v>
      </c>
      <c r="J251" s="203">
        <v>546240</v>
      </c>
    </row>
    <row r="252" spans="1:10" ht="29.1" customHeight="1" x14ac:dyDescent="0.15">
      <c r="A252" s="219"/>
      <c r="B252" s="219"/>
      <c r="C252" s="221" t="s">
        <v>204</v>
      </c>
      <c r="D252" s="201" t="s">
        <v>72</v>
      </c>
      <c r="E252" s="203">
        <v>285</v>
      </c>
      <c r="F252" s="203">
        <v>3571</v>
      </c>
      <c r="G252" s="203">
        <v>1017735</v>
      </c>
      <c r="H252" s="203">
        <v>767</v>
      </c>
      <c r="I252" s="203">
        <v>218595</v>
      </c>
      <c r="J252" s="203">
        <v>799140</v>
      </c>
    </row>
    <row r="253" spans="1:10" ht="14.1" customHeight="1" x14ac:dyDescent="0.15">
      <c r="A253" s="219"/>
      <c r="B253" s="219"/>
      <c r="C253" s="219"/>
      <c r="D253" s="201" t="s">
        <v>104</v>
      </c>
      <c r="E253" s="203">
        <v>21</v>
      </c>
      <c r="F253" s="203">
        <v>49949</v>
      </c>
      <c r="G253" s="203">
        <v>1048929</v>
      </c>
      <c r="H253" s="203">
        <v>767</v>
      </c>
      <c r="I253" s="203">
        <v>16107</v>
      </c>
      <c r="J253" s="203">
        <v>1032822</v>
      </c>
    </row>
    <row r="254" spans="1:10" ht="14.1" customHeight="1" x14ac:dyDescent="0.15">
      <c r="A254" s="219"/>
      <c r="B254" s="219"/>
      <c r="C254" s="219"/>
      <c r="D254" s="201" t="s">
        <v>81</v>
      </c>
      <c r="E254" s="203">
        <v>2223</v>
      </c>
      <c r="F254" s="203">
        <v>30189</v>
      </c>
      <c r="G254" s="203">
        <v>67110147</v>
      </c>
      <c r="H254" s="203">
        <v>767</v>
      </c>
      <c r="I254" s="203">
        <v>1705041</v>
      </c>
      <c r="J254" s="203">
        <v>65405106</v>
      </c>
    </row>
    <row r="255" spans="1:10" ht="14.1" customHeight="1" x14ac:dyDescent="0.15">
      <c r="A255" s="219"/>
      <c r="B255" s="219"/>
      <c r="C255" s="219"/>
      <c r="D255" s="201" t="s">
        <v>75</v>
      </c>
      <c r="E255" s="203">
        <v>2317</v>
      </c>
      <c r="F255" s="203">
        <v>15119</v>
      </c>
      <c r="G255" s="203">
        <v>35030723</v>
      </c>
      <c r="H255" s="203">
        <v>767</v>
      </c>
      <c r="I255" s="203">
        <v>1777139</v>
      </c>
      <c r="J255" s="203">
        <v>33253584</v>
      </c>
    </row>
    <row r="256" spans="1:10" ht="14.1" customHeight="1" x14ac:dyDescent="0.15">
      <c r="A256" s="219"/>
      <c r="B256" s="219"/>
      <c r="C256" s="219"/>
      <c r="D256" s="201" t="s">
        <v>76</v>
      </c>
      <c r="E256" s="203">
        <v>225</v>
      </c>
      <c r="F256" s="203">
        <v>11744</v>
      </c>
      <c r="G256" s="203">
        <v>2642400</v>
      </c>
      <c r="H256" s="203">
        <v>767</v>
      </c>
      <c r="I256" s="203">
        <v>172575</v>
      </c>
      <c r="J256" s="203">
        <v>2469825</v>
      </c>
    </row>
    <row r="257" spans="1:10" ht="14.1" customHeight="1" x14ac:dyDescent="0.15">
      <c r="A257" s="219"/>
      <c r="B257" s="219"/>
      <c r="C257" s="219"/>
      <c r="D257" s="201" t="s">
        <v>73</v>
      </c>
      <c r="E257" s="203">
        <v>1019</v>
      </c>
      <c r="F257" s="203">
        <v>8232</v>
      </c>
      <c r="G257" s="203">
        <v>8388408</v>
      </c>
      <c r="H257" s="203">
        <v>767</v>
      </c>
      <c r="I257" s="203">
        <v>781573</v>
      </c>
      <c r="J257" s="203">
        <v>7606835</v>
      </c>
    </row>
    <row r="258" spans="1:10" ht="14.1" customHeight="1" x14ac:dyDescent="0.15">
      <c r="A258" s="219"/>
      <c r="B258" s="219"/>
      <c r="C258" s="219"/>
      <c r="D258" s="201" t="s">
        <v>74</v>
      </c>
      <c r="E258" s="203">
        <v>155</v>
      </c>
      <c r="F258" s="203">
        <v>5413</v>
      </c>
      <c r="G258" s="203">
        <v>839015</v>
      </c>
      <c r="H258" s="203">
        <v>767</v>
      </c>
      <c r="I258" s="203">
        <v>118885</v>
      </c>
      <c r="J258" s="203">
        <v>720130</v>
      </c>
    </row>
    <row r="259" spans="1:10" ht="14.1" customHeight="1" x14ac:dyDescent="0.15">
      <c r="A259" s="219"/>
      <c r="B259" s="219"/>
      <c r="C259" s="219"/>
      <c r="D259" s="201" t="s">
        <v>84</v>
      </c>
      <c r="E259" s="203">
        <v>63</v>
      </c>
      <c r="F259" s="203">
        <v>3402</v>
      </c>
      <c r="G259" s="203">
        <v>214326</v>
      </c>
      <c r="H259" s="203">
        <v>767</v>
      </c>
      <c r="I259" s="203">
        <v>48321</v>
      </c>
      <c r="J259" s="203">
        <v>166005</v>
      </c>
    </row>
    <row r="260" spans="1:10" ht="14.1" customHeight="1" x14ac:dyDescent="0.15">
      <c r="A260" s="219"/>
      <c r="B260" s="219"/>
      <c r="C260" s="219"/>
      <c r="D260" s="201" t="s">
        <v>77</v>
      </c>
      <c r="E260" s="203">
        <v>22</v>
      </c>
      <c r="F260" s="203">
        <v>2085</v>
      </c>
      <c r="G260" s="203">
        <v>45870</v>
      </c>
      <c r="H260" s="203">
        <v>767</v>
      </c>
      <c r="I260" s="203">
        <v>16874</v>
      </c>
      <c r="J260" s="203">
        <v>28996</v>
      </c>
    </row>
    <row r="261" spans="1:10" ht="14.1" customHeight="1" x14ac:dyDescent="0.15">
      <c r="A261" s="219"/>
      <c r="B261" s="219"/>
      <c r="C261" s="219"/>
      <c r="D261" s="201" t="s">
        <v>182</v>
      </c>
      <c r="E261" s="203">
        <v>1549</v>
      </c>
      <c r="F261" s="203">
        <v>5246</v>
      </c>
      <c r="G261" s="203">
        <v>8126054</v>
      </c>
      <c r="H261" s="203">
        <v>767</v>
      </c>
      <c r="I261" s="203">
        <v>1188083</v>
      </c>
      <c r="J261" s="203">
        <v>6937971</v>
      </c>
    </row>
    <row r="262" spans="1:10" ht="14.1" customHeight="1" x14ac:dyDescent="0.15">
      <c r="A262" s="219"/>
      <c r="B262" s="219"/>
      <c r="C262" s="219"/>
      <c r="D262" s="201" t="s">
        <v>183</v>
      </c>
      <c r="E262" s="203">
        <v>555</v>
      </c>
      <c r="F262" s="203">
        <v>6347</v>
      </c>
      <c r="G262" s="203">
        <v>3522585</v>
      </c>
      <c r="H262" s="203">
        <v>767</v>
      </c>
      <c r="I262" s="203">
        <v>425685</v>
      </c>
      <c r="J262" s="203">
        <v>3096900</v>
      </c>
    </row>
    <row r="263" spans="1:10" ht="14.1" customHeight="1" x14ac:dyDescent="0.15">
      <c r="A263" s="219"/>
      <c r="B263" s="220" t="s">
        <v>211</v>
      </c>
      <c r="C263" s="218" t="s">
        <v>69</v>
      </c>
      <c r="D263" s="201" t="s">
        <v>187</v>
      </c>
      <c r="E263" s="203">
        <v>1</v>
      </c>
      <c r="F263" s="203">
        <v>49182</v>
      </c>
      <c r="G263" s="203">
        <v>49182</v>
      </c>
      <c r="H263" s="203">
        <v>1028</v>
      </c>
      <c r="I263" s="203">
        <v>1028</v>
      </c>
      <c r="J263" s="203">
        <v>48154</v>
      </c>
    </row>
    <row r="264" spans="1:10" ht="14.1" customHeight="1" x14ac:dyDescent="0.15">
      <c r="A264" s="219"/>
      <c r="B264" s="219"/>
      <c r="C264" s="219"/>
      <c r="D264" s="201" t="s">
        <v>188</v>
      </c>
      <c r="E264" s="203">
        <v>42</v>
      </c>
      <c r="F264" s="203">
        <v>29422</v>
      </c>
      <c r="G264" s="203">
        <v>1235724</v>
      </c>
      <c r="H264" s="203">
        <v>1028</v>
      </c>
      <c r="I264" s="203">
        <v>43184</v>
      </c>
      <c r="J264" s="203">
        <v>1192540</v>
      </c>
    </row>
    <row r="265" spans="1:10" ht="14.1" customHeight="1" x14ac:dyDescent="0.15">
      <c r="A265" s="219"/>
      <c r="B265" s="219"/>
      <c r="C265" s="219"/>
      <c r="D265" s="201" t="s">
        <v>87</v>
      </c>
      <c r="E265" s="203">
        <v>55</v>
      </c>
      <c r="F265" s="203">
        <v>29422</v>
      </c>
      <c r="G265" s="203">
        <v>1618210</v>
      </c>
      <c r="H265" s="203">
        <v>1028</v>
      </c>
      <c r="I265" s="203">
        <v>56550</v>
      </c>
      <c r="J265" s="203">
        <v>1561660</v>
      </c>
    </row>
    <row r="266" spans="1:10" ht="14.1" customHeight="1" x14ac:dyDescent="0.15">
      <c r="A266" s="219"/>
      <c r="B266" s="219"/>
      <c r="C266" s="219"/>
      <c r="D266" s="201" t="s">
        <v>184</v>
      </c>
      <c r="E266" s="203">
        <v>22</v>
      </c>
      <c r="F266" s="203">
        <v>14352</v>
      </c>
      <c r="G266" s="203">
        <v>315744</v>
      </c>
      <c r="H266" s="203">
        <v>1028</v>
      </c>
      <c r="I266" s="203">
        <v>22620</v>
      </c>
      <c r="J266" s="203">
        <v>293124</v>
      </c>
    </row>
    <row r="267" spans="1:10" ht="14.1" customHeight="1" x14ac:dyDescent="0.15">
      <c r="A267" s="219"/>
      <c r="B267" s="219"/>
      <c r="C267" s="219"/>
      <c r="D267" s="201" t="s">
        <v>80</v>
      </c>
      <c r="E267" s="203">
        <v>15</v>
      </c>
      <c r="F267" s="203">
        <v>14352</v>
      </c>
      <c r="G267" s="203">
        <v>215280</v>
      </c>
      <c r="H267" s="203">
        <v>1028</v>
      </c>
      <c r="I267" s="203">
        <v>15423</v>
      </c>
      <c r="J267" s="203">
        <v>199857</v>
      </c>
    </row>
    <row r="268" spans="1:10" ht="14.1" customHeight="1" x14ac:dyDescent="0.15">
      <c r="A268" s="219"/>
      <c r="B268" s="219"/>
      <c r="C268" s="219"/>
      <c r="D268" s="201" t="s">
        <v>189</v>
      </c>
      <c r="E268" s="203">
        <v>25</v>
      </c>
      <c r="F268" s="203">
        <v>10977</v>
      </c>
      <c r="G268" s="203">
        <v>274425</v>
      </c>
      <c r="H268" s="203">
        <v>1028</v>
      </c>
      <c r="I268" s="203">
        <v>25705</v>
      </c>
      <c r="J268" s="203">
        <v>248720</v>
      </c>
    </row>
    <row r="269" spans="1:10" ht="14.1" customHeight="1" x14ac:dyDescent="0.15">
      <c r="A269" s="219"/>
      <c r="B269" s="219"/>
      <c r="C269" s="219"/>
      <c r="D269" s="201" t="s">
        <v>85</v>
      </c>
      <c r="E269" s="203">
        <v>22</v>
      </c>
      <c r="F269" s="203">
        <v>10977</v>
      </c>
      <c r="G269" s="203">
        <v>241494</v>
      </c>
      <c r="H269" s="203">
        <v>1028</v>
      </c>
      <c r="I269" s="203">
        <v>22620</v>
      </c>
      <c r="J269" s="203">
        <v>218874</v>
      </c>
    </row>
    <row r="270" spans="1:10" ht="14.1" customHeight="1" x14ac:dyDescent="0.15">
      <c r="A270" s="219"/>
      <c r="B270" s="219"/>
      <c r="C270" s="219"/>
      <c r="D270" s="201" t="s">
        <v>179</v>
      </c>
      <c r="E270" s="203">
        <v>61</v>
      </c>
      <c r="F270" s="203">
        <v>7465</v>
      </c>
      <c r="G270" s="203">
        <v>455365</v>
      </c>
      <c r="H270" s="203">
        <v>1028</v>
      </c>
      <c r="I270" s="203">
        <v>62719</v>
      </c>
      <c r="J270" s="203">
        <v>392646</v>
      </c>
    </row>
    <row r="271" spans="1:10" ht="14.1" customHeight="1" x14ac:dyDescent="0.15">
      <c r="A271" s="219"/>
      <c r="B271" s="219"/>
      <c r="C271" s="219"/>
      <c r="D271" s="201" t="s">
        <v>79</v>
      </c>
      <c r="E271" s="203">
        <v>111</v>
      </c>
      <c r="F271" s="203">
        <v>7465</v>
      </c>
      <c r="G271" s="203">
        <v>828615</v>
      </c>
      <c r="H271" s="203">
        <v>1028</v>
      </c>
      <c r="I271" s="203">
        <v>114129</v>
      </c>
      <c r="J271" s="203">
        <v>714486</v>
      </c>
    </row>
    <row r="272" spans="1:10" ht="14.1" customHeight="1" x14ac:dyDescent="0.15">
      <c r="A272" s="219"/>
      <c r="B272" s="219"/>
      <c r="C272" s="219"/>
      <c r="D272" s="201" t="s">
        <v>192</v>
      </c>
      <c r="E272" s="203">
        <v>9</v>
      </c>
      <c r="F272" s="203">
        <v>4646</v>
      </c>
      <c r="G272" s="203">
        <v>41814</v>
      </c>
      <c r="H272" s="203">
        <v>1028</v>
      </c>
      <c r="I272" s="203">
        <v>9254</v>
      </c>
      <c r="J272" s="203">
        <v>32560</v>
      </c>
    </row>
    <row r="273" spans="1:10" ht="14.1" customHeight="1" x14ac:dyDescent="0.15">
      <c r="A273" s="219"/>
      <c r="B273" s="219"/>
      <c r="C273" s="219"/>
      <c r="D273" s="201" t="s">
        <v>88</v>
      </c>
      <c r="E273" s="203">
        <v>3</v>
      </c>
      <c r="F273" s="203">
        <v>4646</v>
      </c>
      <c r="G273" s="203">
        <v>13938</v>
      </c>
      <c r="H273" s="203">
        <v>1028</v>
      </c>
      <c r="I273" s="203">
        <v>3085</v>
      </c>
      <c r="J273" s="203">
        <v>10853</v>
      </c>
    </row>
    <row r="274" spans="1:10" ht="14.1" customHeight="1" x14ac:dyDescent="0.15">
      <c r="A274" s="219"/>
      <c r="B274" s="219"/>
      <c r="C274" s="219"/>
      <c r="D274" s="201" t="s">
        <v>190</v>
      </c>
      <c r="E274" s="203">
        <v>17</v>
      </c>
      <c r="F274" s="203">
        <v>2635</v>
      </c>
      <c r="G274" s="203">
        <v>44795</v>
      </c>
      <c r="H274" s="203">
        <v>1028</v>
      </c>
      <c r="I274" s="203">
        <v>17479</v>
      </c>
      <c r="J274" s="203">
        <v>27316</v>
      </c>
    </row>
    <row r="275" spans="1:10" ht="14.1" customHeight="1" x14ac:dyDescent="0.15">
      <c r="A275" s="219"/>
      <c r="B275" s="219"/>
      <c r="C275" s="219"/>
      <c r="D275" s="201" t="s">
        <v>86</v>
      </c>
      <c r="E275" s="203">
        <v>2</v>
      </c>
      <c r="F275" s="203">
        <v>2635</v>
      </c>
      <c r="G275" s="203">
        <v>5270</v>
      </c>
      <c r="H275" s="203">
        <v>1028</v>
      </c>
      <c r="I275" s="203">
        <v>2056</v>
      </c>
      <c r="J275" s="203">
        <v>3214</v>
      </c>
    </row>
    <row r="276" spans="1:10" ht="14.1" customHeight="1" x14ac:dyDescent="0.15">
      <c r="A276" s="219"/>
      <c r="B276" s="219"/>
      <c r="C276" s="219"/>
      <c r="D276" s="201" t="s">
        <v>191</v>
      </c>
      <c r="E276" s="203">
        <v>2</v>
      </c>
      <c r="F276" s="203">
        <v>1318</v>
      </c>
      <c r="G276" s="203">
        <v>2636</v>
      </c>
      <c r="H276" s="203">
        <v>1028</v>
      </c>
      <c r="I276" s="203">
        <v>2056</v>
      </c>
      <c r="J276" s="203">
        <v>580</v>
      </c>
    </row>
    <row r="277" spans="1:10" ht="14.1" customHeight="1" x14ac:dyDescent="0.15">
      <c r="A277" s="219"/>
      <c r="B277" s="219"/>
      <c r="C277" s="219"/>
      <c r="D277" s="201" t="s">
        <v>91</v>
      </c>
      <c r="E277" s="203">
        <v>1</v>
      </c>
      <c r="F277" s="203">
        <v>1318</v>
      </c>
      <c r="G277" s="203">
        <v>1318</v>
      </c>
      <c r="H277" s="203">
        <v>1028</v>
      </c>
      <c r="I277" s="203">
        <v>1028</v>
      </c>
      <c r="J277" s="203">
        <v>290</v>
      </c>
    </row>
    <row r="278" spans="1:10" ht="29.1" customHeight="1" x14ac:dyDescent="0.15">
      <c r="A278" s="219"/>
      <c r="B278" s="219"/>
      <c r="C278" s="221" t="s">
        <v>202</v>
      </c>
      <c r="D278" s="201" t="s">
        <v>81</v>
      </c>
      <c r="E278" s="203">
        <v>6</v>
      </c>
      <c r="F278" s="203">
        <v>30976</v>
      </c>
      <c r="G278" s="203">
        <v>185856</v>
      </c>
      <c r="H278" s="203">
        <v>2582</v>
      </c>
      <c r="I278" s="203">
        <v>15493</v>
      </c>
      <c r="J278" s="203">
        <v>170363</v>
      </c>
    </row>
    <row r="279" spans="1:10" ht="14.1" customHeight="1" x14ac:dyDescent="0.15">
      <c r="A279" s="219"/>
      <c r="B279" s="219"/>
      <c r="C279" s="219"/>
      <c r="D279" s="201" t="s">
        <v>75</v>
      </c>
      <c r="E279" s="203">
        <v>25</v>
      </c>
      <c r="F279" s="203">
        <v>15906</v>
      </c>
      <c r="G279" s="203">
        <v>397650</v>
      </c>
      <c r="H279" s="203">
        <v>2582</v>
      </c>
      <c r="I279" s="203">
        <v>64555</v>
      </c>
      <c r="J279" s="203">
        <v>333095</v>
      </c>
    </row>
    <row r="280" spans="1:10" ht="14.1" customHeight="1" x14ac:dyDescent="0.15">
      <c r="A280" s="219"/>
      <c r="B280" s="219"/>
      <c r="C280" s="219"/>
      <c r="D280" s="201" t="s">
        <v>76</v>
      </c>
      <c r="E280" s="203">
        <v>1</v>
      </c>
      <c r="F280" s="203">
        <v>12531</v>
      </c>
      <c r="G280" s="203">
        <v>12531</v>
      </c>
      <c r="H280" s="203">
        <v>2582</v>
      </c>
      <c r="I280" s="203">
        <v>2582</v>
      </c>
      <c r="J280" s="203">
        <v>9949</v>
      </c>
    </row>
    <row r="281" spans="1:10" ht="14.1" customHeight="1" x14ac:dyDescent="0.15">
      <c r="A281" s="219"/>
      <c r="B281" s="219"/>
      <c r="C281" s="219"/>
      <c r="D281" s="201" t="s">
        <v>73</v>
      </c>
      <c r="E281" s="203">
        <v>39</v>
      </c>
      <c r="F281" s="203">
        <v>9019</v>
      </c>
      <c r="G281" s="203">
        <v>351741</v>
      </c>
      <c r="H281" s="203">
        <v>2582</v>
      </c>
      <c r="I281" s="203">
        <v>100705</v>
      </c>
      <c r="J281" s="203">
        <v>251036</v>
      </c>
    </row>
    <row r="282" spans="1:10" ht="14.1" customHeight="1" x14ac:dyDescent="0.15">
      <c r="A282" s="219"/>
      <c r="B282" s="219"/>
      <c r="C282" s="219"/>
      <c r="D282" s="201" t="s">
        <v>74</v>
      </c>
      <c r="E282" s="203">
        <v>1</v>
      </c>
      <c r="F282" s="203">
        <v>6200</v>
      </c>
      <c r="G282" s="203">
        <v>6200</v>
      </c>
      <c r="H282" s="203">
        <v>2582</v>
      </c>
      <c r="I282" s="203">
        <v>2582</v>
      </c>
      <c r="J282" s="203">
        <v>3618</v>
      </c>
    </row>
    <row r="283" spans="1:10" ht="29.1" customHeight="1" x14ac:dyDescent="0.15">
      <c r="A283" s="219"/>
      <c r="B283" s="219"/>
      <c r="C283" s="221" t="s">
        <v>204</v>
      </c>
      <c r="D283" s="201" t="s">
        <v>90</v>
      </c>
      <c r="E283" s="203">
        <v>13</v>
      </c>
      <c r="F283" s="203">
        <v>67687</v>
      </c>
      <c r="G283" s="203">
        <v>879931</v>
      </c>
      <c r="H283" s="203">
        <v>1795</v>
      </c>
      <c r="I283" s="203">
        <v>23337</v>
      </c>
      <c r="J283" s="203">
        <v>856594</v>
      </c>
    </row>
    <row r="284" spans="1:10" ht="14.1" customHeight="1" x14ac:dyDescent="0.15">
      <c r="A284" s="219"/>
      <c r="B284" s="219"/>
      <c r="C284" s="219"/>
      <c r="D284" s="201" t="s">
        <v>104</v>
      </c>
      <c r="E284" s="203">
        <v>117</v>
      </c>
      <c r="F284" s="203">
        <v>49949</v>
      </c>
      <c r="G284" s="203">
        <v>5844033</v>
      </c>
      <c r="H284" s="203">
        <v>1795</v>
      </c>
      <c r="I284" s="203">
        <v>210037</v>
      </c>
      <c r="J284" s="203">
        <v>5633996</v>
      </c>
    </row>
    <row r="285" spans="1:10" ht="14.1" customHeight="1" x14ac:dyDescent="0.15">
      <c r="A285" s="219"/>
      <c r="B285" s="219"/>
      <c r="C285" s="219"/>
      <c r="D285" s="201" t="s">
        <v>81</v>
      </c>
      <c r="E285" s="203">
        <v>1843</v>
      </c>
      <c r="F285" s="203">
        <v>30189</v>
      </c>
      <c r="G285" s="203">
        <v>55638327</v>
      </c>
      <c r="H285" s="203">
        <v>1795</v>
      </c>
      <c r="I285" s="203">
        <v>3308530</v>
      </c>
      <c r="J285" s="203">
        <v>52329797</v>
      </c>
    </row>
    <row r="286" spans="1:10" ht="14.1" customHeight="1" x14ac:dyDescent="0.15">
      <c r="A286" s="219"/>
      <c r="B286" s="219"/>
      <c r="C286" s="219"/>
      <c r="D286" s="201" t="s">
        <v>75</v>
      </c>
      <c r="E286" s="203">
        <v>3344</v>
      </c>
      <c r="F286" s="203">
        <v>15119</v>
      </c>
      <c r="G286" s="203">
        <v>50557936</v>
      </c>
      <c r="H286" s="203">
        <v>1795</v>
      </c>
      <c r="I286" s="203">
        <v>6003105</v>
      </c>
      <c r="J286" s="203">
        <v>44554831</v>
      </c>
    </row>
    <row r="287" spans="1:10" ht="14.1" customHeight="1" x14ac:dyDescent="0.15">
      <c r="A287" s="219"/>
      <c r="B287" s="219"/>
      <c r="C287" s="219"/>
      <c r="D287" s="201" t="s">
        <v>76</v>
      </c>
      <c r="E287" s="203">
        <v>2530</v>
      </c>
      <c r="F287" s="203">
        <v>11744</v>
      </c>
      <c r="G287" s="203">
        <v>29712320</v>
      </c>
      <c r="H287" s="203">
        <v>1795</v>
      </c>
      <c r="I287" s="203">
        <v>4541823</v>
      </c>
      <c r="J287" s="203">
        <v>25170497</v>
      </c>
    </row>
    <row r="288" spans="1:10" ht="14.1" customHeight="1" x14ac:dyDescent="0.15">
      <c r="A288" s="219"/>
      <c r="B288" s="219"/>
      <c r="C288" s="219"/>
      <c r="D288" s="201" t="s">
        <v>73</v>
      </c>
      <c r="E288" s="203">
        <v>5113</v>
      </c>
      <c r="F288" s="203">
        <v>8232</v>
      </c>
      <c r="G288" s="203">
        <v>42090216</v>
      </c>
      <c r="H288" s="203">
        <v>1795</v>
      </c>
      <c r="I288" s="203">
        <v>9178791</v>
      </c>
      <c r="J288" s="203">
        <v>32911425</v>
      </c>
    </row>
    <row r="289" spans="1:10" ht="14.1" customHeight="1" x14ac:dyDescent="0.15">
      <c r="A289" s="219"/>
      <c r="B289" s="219"/>
      <c r="C289" s="219"/>
      <c r="D289" s="201" t="s">
        <v>74</v>
      </c>
      <c r="E289" s="203">
        <v>594</v>
      </c>
      <c r="F289" s="203">
        <v>5413</v>
      </c>
      <c r="G289" s="203">
        <v>3215322</v>
      </c>
      <c r="H289" s="203">
        <v>1795</v>
      </c>
      <c r="I289" s="203">
        <v>1066341</v>
      </c>
      <c r="J289" s="203">
        <v>2148981</v>
      </c>
    </row>
    <row r="290" spans="1:10" ht="14.1" customHeight="1" x14ac:dyDescent="0.15">
      <c r="A290" s="219"/>
      <c r="B290" s="219"/>
      <c r="C290" s="219"/>
      <c r="D290" s="201" t="s">
        <v>84</v>
      </c>
      <c r="E290" s="203">
        <v>928</v>
      </c>
      <c r="F290" s="203">
        <v>3402</v>
      </c>
      <c r="G290" s="203">
        <v>3157056</v>
      </c>
      <c r="H290" s="203">
        <v>1795</v>
      </c>
      <c r="I290" s="203">
        <v>1665934</v>
      </c>
      <c r="J290" s="203">
        <v>1491122</v>
      </c>
    </row>
    <row r="291" spans="1:10" ht="14.1" customHeight="1" x14ac:dyDescent="0.15">
      <c r="A291" s="219"/>
      <c r="B291" s="219"/>
      <c r="C291" s="219"/>
      <c r="D291" s="201" t="s">
        <v>77</v>
      </c>
      <c r="E291" s="203">
        <v>451</v>
      </c>
      <c r="F291" s="203">
        <v>2085</v>
      </c>
      <c r="G291" s="203">
        <v>940335</v>
      </c>
      <c r="H291" s="203">
        <v>1795</v>
      </c>
      <c r="I291" s="203">
        <v>809629</v>
      </c>
      <c r="J291" s="203">
        <v>130706</v>
      </c>
    </row>
    <row r="292" spans="1:10" ht="14.1" customHeight="1" x14ac:dyDescent="0.15">
      <c r="A292" s="219" t="s">
        <v>96</v>
      </c>
      <c r="B292" s="219" t="s">
        <v>55</v>
      </c>
      <c r="C292" s="219"/>
      <c r="D292" s="219"/>
      <c r="E292" s="203">
        <v>1768</v>
      </c>
      <c r="F292" s="203"/>
      <c r="G292" s="203">
        <v>39307091</v>
      </c>
      <c r="H292" s="203"/>
      <c r="I292" s="203">
        <v>1402002</v>
      </c>
      <c r="J292" s="203">
        <v>37905089</v>
      </c>
    </row>
    <row r="293" spans="1:10" ht="14.1" customHeight="1" x14ac:dyDescent="0.15">
      <c r="A293" s="219"/>
      <c r="B293" s="201" t="s">
        <v>65</v>
      </c>
      <c r="C293" s="201" t="s">
        <v>66</v>
      </c>
      <c r="D293" s="201" t="s">
        <v>67</v>
      </c>
      <c r="E293" s="216">
        <v>2</v>
      </c>
      <c r="F293" s="216">
        <v>11085</v>
      </c>
      <c r="G293" s="216">
        <v>22170</v>
      </c>
      <c r="H293" s="216">
        <v>0</v>
      </c>
      <c r="I293" s="216">
        <v>0</v>
      </c>
      <c r="J293" s="216">
        <v>22170</v>
      </c>
    </row>
    <row r="294" spans="1:10" ht="14.1" customHeight="1" x14ac:dyDescent="0.15">
      <c r="A294" s="219"/>
      <c r="B294" s="200" t="s">
        <v>68</v>
      </c>
      <c r="C294" s="204" t="s">
        <v>69</v>
      </c>
      <c r="D294" s="201" t="s">
        <v>175</v>
      </c>
      <c r="E294" s="217"/>
      <c r="F294" s="217"/>
      <c r="G294" s="217"/>
      <c r="H294" s="217"/>
      <c r="I294" s="217"/>
      <c r="J294" s="217"/>
    </row>
    <row r="295" spans="1:10" ht="14.1" customHeight="1" x14ac:dyDescent="0.15">
      <c r="A295" s="219"/>
      <c r="B295" s="200" t="s">
        <v>78</v>
      </c>
      <c r="C295" s="204" t="s">
        <v>69</v>
      </c>
      <c r="D295" s="201" t="s">
        <v>79</v>
      </c>
      <c r="E295" s="203">
        <v>2</v>
      </c>
      <c r="F295" s="203">
        <v>7465</v>
      </c>
      <c r="G295" s="203">
        <v>14930</v>
      </c>
      <c r="H295" s="203">
        <v>0</v>
      </c>
      <c r="I295" s="203">
        <v>0</v>
      </c>
      <c r="J295" s="203">
        <v>14930</v>
      </c>
    </row>
    <row r="296" spans="1:10" ht="29.1" customHeight="1" x14ac:dyDescent="0.15">
      <c r="A296" s="219"/>
      <c r="B296" s="221" t="s">
        <v>210</v>
      </c>
      <c r="C296" s="218" t="s">
        <v>69</v>
      </c>
      <c r="D296" s="201" t="s">
        <v>188</v>
      </c>
      <c r="E296" s="203">
        <v>1</v>
      </c>
      <c r="F296" s="203">
        <v>29422</v>
      </c>
      <c r="G296" s="203">
        <v>29422</v>
      </c>
      <c r="H296" s="203">
        <v>0</v>
      </c>
      <c r="I296" s="203">
        <v>0</v>
      </c>
      <c r="J296" s="203">
        <v>29422</v>
      </c>
    </row>
    <row r="297" spans="1:10" ht="14.1" customHeight="1" x14ac:dyDescent="0.15">
      <c r="A297" s="219"/>
      <c r="B297" s="219"/>
      <c r="C297" s="219"/>
      <c r="D297" s="201" t="s">
        <v>80</v>
      </c>
      <c r="E297" s="203">
        <v>1</v>
      </c>
      <c r="F297" s="203">
        <v>14352</v>
      </c>
      <c r="G297" s="203">
        <v>14352</v>
      </c>
      <c r="H297" s="203">
        <v>0</v>
      </c>
      <c r="I297" s="203">
        <v>0</v>
      </c>
      <c r="J297" s="203">
        <v>14352</v>
      </c>
    </row>
    <row r="298" spans="1:10" ht="14.1" customHeight="1" x14ac:dyDescent="0.15">
      <c r="A298" s="219"/>
      <c r="B298" s="219"/>
      <c r="C298" s="219"/>
      <c r="D298" s="201" t="s">
        <v>85</v>
      </c>
      <c r="E298" s="203">
        <v>1</v>
      </c>
      <c r="F298" s="203">
        <v>10977</v>
      </c>
      <c r="G298" s="203">
        <v>10977</v>
      </c>
      <c r="H298" s="203">
        <v>0</v>
      </c>
      <c r="I298" s="203">
        <v>0</v>
      </c>
      <c r="J298" s="203">
        <v>10977</v>
      </c>
    </row>
    <row r="299" spans="1:10" ht="14.1" customHeight="1" x14ac:dyDescent="0.15">
      <c r="A299" s="219"/>
      <c r="B299" s="219"/>
      <c r="C299" s="219"/>
      <c r="D299" s="201" t="s">
        <v>86</v>
      </c>
      <c r="E299" s="203">
        <v>1</v>
      </c>
      <c r="F299" s="203">
        <v>2635</v>
      </c>
      <c r="G299" s="203">
        <v>2635</v>
      </c>
      <c r="H299" s="203">
        <v>0</v>
      </c>
      <c r="I299" s="203">
        <v>0</v>
      </c>
      <c r="J299" s="203">
        <v>2635</v>
      </c>
    </row>
    <row r="300" spans="1:10" ht="14.1" customHeight="1" x14ac:dyDescent="0.15">
      <c r="A300" s="219"/>
      <c r="B300" s="219"/>
      <c r="C300" s="219"/>
      <c r="D300" s="201" t="s">
        <v>185</v>
      </c>
      <c r="E300" s="203">
        <v>2</v>
      </c>
      <c r="F300" s="203">
        <v>4479</v>
      </c>
      <c r="G300" s="203">
        <v>8958</v>
      </c>
      <c r="H300" s="203">
        <v>0</v>
      </c>
      <c r="I300" s="203">
        <v>0</v>
      </c>
      <c r="J300" s="203">
        <v>8958</v>
      </c>
    </row>
    <row r="301" spans="1:10" ht="29.1" customHeight="1" x14ac:dyDescent="0.15">
      <c r="A301" s="219"/>
      <c r="B301" s="219"/>
      <c r="C301" s="221" t="s">
        <v>202</v>
      </c>
      <c r="D301" s="201" t="s">
        <v>81</v>
      </c>
      <c r="E301" s="203">
        <v>5</v>
      </c>
      <c r="F301" s="203">
        <v>30976</v>
      </c>
      <c r="G301" s="203">
        <v>154880</v>
      </c>
      <c r="H301" s="203">
        <v>1554</v>
      </c>
      <c r="I301" s="203">
        <v>7770</v>
      </c>
      <c r="J301" s="203">
        <v>147110</v>
      </c>
    </row>
    <row r="302" spans="1:10" ht="14.1" customHeight="1" x14ac:dyDescent="0.15">
      <c r="A302" s="219"/>
      <c r="B302" s="219"/>
      <c r="C302" s="219"/>
      <c r="D302" s="201" t="s">
        <v>75</v>
      </c>
      <c r="E302" s="203">
        <v>1</v>
      </c>
      <c r="F302" s="203">
        <v>15906</v>
      </c>
      <c r="G302" s="203">
        <v>15906</v>
      </c>
      <c r="H302" s="203">
        <v>1554</v>
      </c>
      <c r="I302" s="203">
        <v>1554</v>
      </c>
      <c r="J302" s="203">
        <v>14352</v>
      </c>
    </row>
    <row r="303" spans="1:10" ht="14.1" customHeight="1" x14ac:dyDescent="0.15">
      <c r="A303" s="219"/>
      <c r="B303" s="219"/>
      <c r="C303" s="219"/>
      <c r="D303" s="201" t="s">
        <v>182</v>
      </c>
      <c r="E303" s="203">
        <v>2</v>
      </c>
      <c r="F303" s="203">
        <v>6033</v>
      </c>
      <c r="G303" s="203">
        <v>12066</v>
      </c>
      <c r="H303" s="203">
        <v>1554</v>
      </c>
      <c r="I303" s="203">
        <v>3108</v>
      </c>
      <c r="J303" s="203">
        <v>8958</v>
      </c>
    </row>
    <row r="304" spans="1:10" ht="29.1" customHeight="1" x14ac:dyDescent="0.15">
      <c r="A304" s="219"/>
      <c r="B304" s="219"/>
      <c r="C304" s="221" t="s">
        <v>203</v>
      </c>
      <c r="D304" s="201" t="s">
        <v>81</v>
      </c>
      <c r="E304" s="203">
        <v>2</v>
      </c>
      <c r="F304" s="203">
        <v>30917</v>
      </c>
      <c r="G304" s="203">
        <v>61834</v>
      </c>
      <c r="H304" s="203">
        <v>1495</v>
      </c>
      <c r="I304" s="203">
        <v>2990</v>
      </c>
      <c r="J304" s="203">
        <v>58844</v>
      </c>
    </row>
    <row r="305" spans="1:10" ht="14.1" customHeight="1" x14ac:dyDescent="0.15">
      <c r="A305" s="219"/>
      <c r="B305" s="219"/>
      <c r="C305" s="219"/>
      <c r="D305" s="201" t="s">
        <v>75</v>
      </c>
      <c r="E305" s="203">
        <v>52</v>
      </c>
      <c r="F305" s="203">
        <v>15637</v>
      </c>
      <c r="G305" s="203">
        <v>813124</v>
      </c>
      <c r="H305" s="203">
        <v>1495</v>
      </c>
      <c r="I305" s="203">
        <v>77740</v>
      </c>
      <c r="J305" s="203">
        <v>735384</v>
      </c>
    </row>
    <row r="306" spans="1:10" ht="14.1" customHeight="1" x14ac:dyDescent="0.15">
      <c r="A306" s="219"/>
      <c r="B306" s="219"/>
      <c r="C306" s="219"/>
      <c r="D306" s="201" t="s">
        <v>73</v>
      </c>
      <c r="E306" s="203">
        <v>11</v>
      </c>
      <c r="F306" s="203">
        <v>8960</v>
      </c>
      <c r="G306" s="203">
        <v>98560</v>
      </c>
      <c r="H306" s="203">
        <v>1495</v>
      </c>
      <c r="I306" s="203">
        <v>16445</v>
      </c>
      <c r="J306" s="203">
        <v>82115</v>
      </c>
    </row>
    <row r="307" spans="1:10" ht="29.1" customHeight="1" x14ac:dyDescent="0.15">
      <c r="A307" s="219"/>
      <c r="B307" s="219"/>
      <c r="C307" s="221" t="s">
        <v>204</v>
      </c>
      <c r="D307" s="201" t="s">
        <v>81</v>
      </c>
      <c r="E307" s="203">
        <v>980</v>
      </c>
      <c r="F307" s="203">
        <v>30189</v>
      </c>
      <c r="G307" s="203">
        <v>29585220</v>
      </c>
      <c r="H307" s="203">
        <v>767</v>
      </c>
      <c r="I307" s="203">
        <v>751660</v>
      </c>
      <c r="J307" s="203">
        <v>28833560</v>
      </c>
    </row>
    <row r="308" spans="1:10" ht="14.1" customHeight="1" x14ac:dyDescent="0.15">
      <c r="A308" s="219"/>
      <c r="B308" s="219"/>
      <c r="C308" s="219"/>
      <c r="D308" s="201" t="s">
        <v>75</v>
      </c>
      <c r="E308" s="203">
        <v>351</v>
      </c>
      <c r="F308" s="203">
        <v>15119</v>
      </c>
      <c r="G308" s="203">
        <v>5306769</v>
      </c>
      <c r="H308" s="203">
        <v>767</v>
      </c>
      <c r="I308" s="203">
        <v>269217</v>
      </c>
      <c r="J308" s="203">
        <v>5037552</v>
      </c>
    </row>
    <row r="309" spans="1:10" ht="14.1" customHeight="1" x14ac:dyDescent="0.15">
      <c r="A309" s="219"/>
      <c r="B309" s="219"/>
      <c r="C309" s="219"/>
      <c r="D309" s="201" t="s">
        <v>76</v>
      </c>
      <c r="E309" s="203">
        <v>160</v>
      </c>
      <c r="F309" s="203">
        <v>11744</v>
      </c>
      <c r="G309" s="203">
        <v>1879040</v>
      </c>
      <c r="H309" s="203">
        <v>767</v>
      </c>
      <c r="I309" s="203">
        <v>122720</v>
      </c>
      <c r="J309" s="203">
        <v>1756320</v>
      </c>
    </row>
    <row r="310" spans="1:10" ht="14.1" customHeight="1" x14ac:dyDescent="0.15">
      <c r="A310" s="219"/>
      <c r="B310" s="219"/>
      <c r="C310" s="219"/>
      <c r="D310" s="201" t="s">
        <v>73</v>
      </c>
      <c r="E310" s="203">
        <v>40</v>
      </c>
      <c r="F310" s="203">
        <v>8232</v>
      </c>
      <c r="G310" s="203">
        <v>329280</v>
      </c>
      <c r="H310" s="203">
        <v>767</v>
      </c>
      <c r="I310" s="203">
        <v>30680</v>
      </c>
      <c r="J310" s="203">
        <v>298600</v>
      </c>
    </row>
    <row r="311" spans="1:10" ht="14.1" customHeight="1" x14ac:dyDescent="0.15">
      <c r="A311" s="219"/>
      <c r="B311" s="219"/>
      <c r="C311" s="219"/>
      <c r="D311" s="201" t="s">
        <v>84</v>
      </c>
      <c r="E311" s="203">
        <v>1</v>
      </c>
      <c r="F311" s="203">
        <v>3402</v>
      </c>
      <c r="G311" s="203">
        <v>3402</v>
      </c>
      <c r="H311" s="203">
        <v>767</v>
      </c>
      <c r="I311" s="203">
        <v>767</v>
      </c>
      <c r="J311" s="203">
        <v>2635</v>
      </c>
    </row>
    <row r="312" spans="1:10" ht="14.1" customHeight="1" x14ac:dyDescent="0.15">
      <c r="A312" s="219"/>
      <c r="B312" s="219"/>
      <c r="C312" s="219"/>
      <c r="D312" s="201" t="s">
        <v>182</v>
      </c>
      <c r="E312" s="203">
        <v>25</v>
      </c>
      <c r="F312" s="203">
        <v>5246</v>
      </c>
      <c r="G312" s="203">
        <v>131150</v>
      </c>
      <c r="H312" s="203">
        <v>767</v>
      </c>
      <c r="I312" s="203">
        <v>19175</v>
      </c>
      <c r="J312" s="203">
        <v>111975</v>
      </c>
    </row>
    <row r="313" spans="1:10" ht="14.1" customHeight="1" x14ac:dyDescent="0.15">
      <c r="A313" s="219"/>
      <c r="B313" s="219"/>
      <c r="C313" s="219"/>
      <c r="D313" s="201" t="s">
        <v>183</v>
      </c>
      <c r="E313" s="203">
        <v>128</v>
      </c>
      <c r="F313" s="203">
        <v>6347</v>
      </c>
      <c r="G313" s="203">
        <v>812416</v>
      </c>
      <c r="H313" s="203">
        <v>767</v>
      </c>
      <c r="I313" s="203">
        <v>98176</v>
      </c>
      <c r="J313" s="203">
        <v>714240</v>
      </c>
    </row>
    <row r="314" spans="1:10" ht="29.1" customHeight="1" x14ac:dyDescent="0.15">
      <c r="A314" s="221" t="s">
        <v>120</v>
      </c>
      <c r="B314" s="219" t="s">
        <v>55</v>
      </c>
      <c r="C314" s="219"/>
      <c r="D314" s="219"/>
      <c r="E314" s="203">
        <v>22697</v>
      </c>
      <c r="F314" s="203"/>
      <c r="G314" s="203">
        <v>384958264</v>
      </c>
      <c r="H314" s="203"/>
      <c r="I314" s="203">
        <v>56290634</v>
      </c>
      <c r="J314" s="203">
        <v>328667630</v>
      </c>
    </row>
    <row r="315" spans="1:10" ht="14.1" customHeight="1" x14ac:dyDescent="0.15">
      <c r="A315" s="219"/>
      <c r="B315" s="201" t="s">
        <v>65</v>
      </c>
      <c r="C315" s="201" t="s">
        <v>66</v>
      </c>
      <c r="D315" s="201" t="s">
        <v>67</v>
      </c>
      <c r="E315" s="216">
        <v>22</v>
      </c>
      <c r="F315" s="216">
        <v>11085</v>
      </c>
      <c r="G315" s="216">
        <v>243870</v>
      </c>
      <c r="H315" s="216">
        <v>0</v>
      </c>
      <c r="I315" s="216">
        <v>0</v>
      </c>
      <c r="J315" s="216">
        <v>243870</v>
      </c>
    </row>
    <row r="316" spans="1:10" ht="14.1" customHeight="1" x14ac:dyDescent="0.15">
      <c r="A316" s="219"/>
      <c r="B316" s="220" t="s">
        <v>68</v>
      </c>
      <c r="C316" s="218" t="s">
        <v>69</v>
      </c>
      <c r="D316" s="201" t="s">
        <v>177</v>
      </c>
      <c r="E316" s="217"/>
      <c r="F316" s="217"/>
      <c r="G316" s="217"/>
      <c r="H316" s="217"/>
      <c r="I316" s="217"/>
      <c r="J316" s="217"/>
    </row>
    <row r="317" spans="1:10" ht="14.1" customHeight="1" x14ac:dyDescent="0.15">
      <c r="A317" s="219"/>
      <c r="B317" s="219"/>
      <c r="C317" s="219"/>
      <c r="D317" s="201" t="s">
        <v>175</v>
      </c>
      <c r="E317" s="203">
        <v>3</v>
      </c>
      <c r="F317" s="203">
        <v>11085</v>
      </c>
      <c r="G317" s="203">
        <v>33255</v>
      </c>
      <c r="H317" s="203">
        <v>0</v>
      </c>
      <c r="I317" s="203">
        <v>0</v>
      </c>
      <c r="J317" s="203">
        <v>33255</v>
      </c>
    </row>
    <row r="318" spans="1:10" ht="29.1" customHeight="1" x14ac:dyDescent="0.15">
      <c r="A318" s="219"/>
      <c r="B318" s="219"/>
      <c r="C318" s="202" t="s">
        <v>202</v>
      </c>
      <c r="D318" s="201" t="s">
        <v>176</v>
      </c>
      <c r="E318" s="203">
        <v>33</v>
      </c>
      <c r="F318" s="203">
        <v>12639</v>
      </c>
      <c r="G318" s="203">
        <v>417087</v>
      </c>
      <c r="H318" s="203">
        <v>2565</v>
      </c>
      <c r="I318" s="203">
        <v>84645</v>
      </c>
      <c r="J318" s="203">
        <v>332442</v>
      </c>
    </row>
    <row r="319" spans="1:10" ht="29.1" customHeight="1" x14ac:dyDescent="0.15">
      <c r="A319" s="219"/>
      <c r="B319" s="219"/>
      <c r="C319" s="202" t="s">
        <v>204</v>
      </c>
      <c r="D319" s="201" t="s">
        <v>176</v>
      </c>
      <c r="E319" s="203">
        <v>1668</v>
      </c>
      <c r="F319" s="203">
        <v>11852</v>
      </c>
      <c r="G319" s="203">
        <v>19769136</v>
      </c>
      <c r="H319" s="203">
        <v>1778</v>
      </c>
      <c r="I319" s="203">
        <v>2965704</v>
      </c>
      <c r="J319" s="203">
        <v>16803432</v>
      </c>
    </row>
    <row r="320" spans="1:10" ht="14.1" customHeight="1" x14ac:dyDescent="0.15">
      <c r="A320" s="219"/>
      <c r="B320" s="220" t="s">
        <v>78</v>
      </c>
      <c r="C320" s="204" t="s">
        <v>69</v>
      </c>
      <c r="D320" s="201" t="s">
        <v>79</v>
      </c>
      <c r="E320" s="203">
        <v>2</v>
      </c>
      <c r="F320" s="203">
        <v>7465</v>
      </c>
      <c r="G320" s="203">
        <v>14930</v>
      </c>
      <c r="H320" s="203">
        <v>0</v>
      </c>
      <c r="I320" s="203">
        <v>0</v>
      </c>
      <c r="J320" s="203">
        <v>14930</v>
      </c>
    </row>
    <row r="321" spans="1:10" ht="29.1" customHeight="1" x14ac:dyDescent="0.15">
      <c r="A321" s="219"/>
      <c r="B321" s="219"/>
      <c r="C321" s="202" t="s">
        <v>204</v>
      </c>
      <c r="D321" s="201" t="s">
        <v>73</v>
      </c>
      <c r="E321" s="203">
        <v>1</v>
      </c>
      <c r="F321" s="203">
        <v>8232</v>
      </c>
      <c r="G321" s="203">
        <v>8232</v>
      </c>
      <c r="H321" s="203">
        <v>1247</v>
      </c>
      <c r="I321" s="203">
        <v>1247</v>
      </c>
      <c r="J321" s="203">
        <v>6985</v>
      </c>
    </row>
    <row r="322" spans="1:10" ht="14.1" customHeight="1" x14ac:dyDescent="0.15">
      <c r="A322" s="219"/>
      <c r="B322" s="220" t="s">
        <v>205</v>
      </c>
      <c r="C322" s="218" t="s">
        <v>114</v>
      </c>
      <c r="D322" s="201" t="s">
        <v>206</v>
      </c>
      <c r="E322" s="203">
        <v>840</v>
      </c>
      <c r="F322" s="203">
        <v>23764</v>
      </c>
      <c r="G322" s="203">
        <v>19961760</v>
      </c>
      <c r="H322" s="203">
        <v>3941</v>
      </c>
      <c r="I322" s="203">
        <v>3310440</v>
      </c>
      <c r="J322" s="203">
        <v>16651320</v>
      </c>
    </row>
    <row r="323" spans="1:10" ht="14.1" customHeight="1" x14ac:dyDescent="0.15">
      <c r="A323" s="219"/>
      <c r="B323" s="219"/>
      <c r="C323" s="219"/>
      <c r="D323" s="201" t="s">
        <v>207</v>
      </c>
      <c r="E323" s="203">
        <v>12</v>
      </c>
      <c r="F323" s="203">
        <v>5658</v>
      </c>
      <c r="G323" s="203">
        <v>67896</v>
      </c>
      <c r="H323" s="203">
        <v>0</v>
      </c>
      <c r="I323" s="203">
        <v>0</v>
      </c>
      <c r="J323" s="203">
        <v>67896</v>
      </c>
    </row>
    <row r="324" spans="1:10" ht="14.1" customHeight="1" x14ac:dyDescent="0.15">
      <c r="A324" s="219"/>
      <c r="B324" s="219"/>
      <c r="C324" s="219"/>
      <c r="D324" s="201" t="s">
        <v>208</v>
      </c>
      <c r="E324" s="203">
        <v>7563</v>
      </c>
      <c r="F324" s="203">
        <v>20467</v>
      </c>
      <c r="G324" s="203">
        <v>154791921</v>
      </c>
      <c r="H324" s="203">
        <v>3941</v>
      </c>
      <c r="I324" s="203">
        <v>29805783</v>
      </c>
      <c r="J324" s="203">
        <v>124986138</v>
      </c>
    </row>
    <row r="325" spans="1:10" ht="14.1" customHeight="1" x14ac:dyDescent="0.15">
      <c r="A325" s="219"/>
      <c r="B325" s="219"/>
      <c r="C325" s="219"/>
      <c r="D325" s="201" t="s">
        <v>209</v>
      </c>
      <c r="E325" s="203">
        <v>20</v>
      </c>
      <c r="F325" s="203">
        <v>3119</v>
      </c>
      <c r="G325" s="203">
        <v>62380</v>
      </c>
      <c r="H325" s="203">
        <v>0</v>
      </c>
      <c r="I325" s="203">
        <v>0</v>
      </c>
      <c r="J325" s="203">
        <v>62380</v>
      </c>
    </row>
    <row r="326" spans="1:10" ht="29.1" customHeight="1" x14ac:dyDescent="0.15">
      <c r="A326" s="219"/>
      <c r="B326" s="221" t="s">
        <v>210</v>
      </c>
      <c r="C326" s="218" t="s">
        <v>69</v>
      </c>
      <c r="D326" s="201" t="s">
        <v>188</v>
      </c>
      <c r="E326" s="203">
        <v>7</v>
      </c>
      <c r="F326" s="203">
        <v>29422</v>
      </c>
      <c r="G326" s="203">
        <v>205954</v>
      </c>
      <c r="H326" s="203">
        <v>0</v>
      </c>
      <c r="I326" s="203">
        <v>0</v>
      </c>
      <c r="J326" s="203">
        <v>205954</v>
      </c>
    </row>
    <row r="327" spans="1:10" ht="14.1" customHeight="1" x14ac:dyDescent="0.15">
      <c r="A327" s="219"/>
      <c r="B327" s="219"/>
      <c r="C327" s="219"/>
      <c r="D327" s="201" t="s">
        <v>87</v>
      </c>
      <c r="E327" s="203">
        <v>4</v>
      </c>
      <c r="F327" s="203">
        <v>29422</v>
      </c>
      <c r="G327" s="203">
        <v>117688</v>
      </c>
      <c r="H327" s="203">
        <v>0</v>
      </c>
      <c r="I327" s="203">
        <v>0</v>
      </c>
      <c r="J327" s="203">
        <v>117688</v>
      </c>
    </row>
    <row r="328" spans="1:10" ht="14.1" customHeight="1" x14ac:dyDescent="0.15">
      <c r="A328" s="219"/>
      <c r="B328" s="219"/>
      <c r="C328" s="219"/>
      <c r="D328" s="201" t="s">
        <v>184</v>
      </c>
      <c r="E328" s="203">
        <v>3</v>
      </c>
      <c r="F328" s="203">
        <v>14352</v>
      </c>
      <c r="G328" s="203">
        <v>43056</v>
      </c>
      <c r="H328" s="203">
        <v>0</v>
      </c>
      <c r="I328" s="203">
        <v>0</v>
      </c>
      <c r="J328" s="203">
        <v>43056</v>
      </c>
    </row>
    <row r="329" spans="1:10" ht="14.1" customHeight="1" x14ac:dyDescent="0.15">
      <c r="A329" s="219"/>
      <c r="B329" s="219"/>
      <c r="C329" s="219"/>
      <c r="D329" s="201" t="s">
        <v>80</v>
      </c>
      <c r="E329" s="203">
        <v>9</v>
      </c>
      <c r="F329" s="203">
        <v>14352</v>
      </c>
      <c r="G329" s="203">
        <v>129168</v>
      </c>
      <c r="H329" s="203">
        <v>0</v>
      </c>
      <c r="I329" s="203">
        <v>0</v>
      </c>
      <c r="J329" s="203">
        <v>129168</v>
      </c>
    </row>
    <row r="330" spans="1:10" ht="14.1" customHeight="1" x14ac:dyDescent="0.15">
      <c r="A330" s="219"/>
      <c r="B330" s="219"/>
      <c r="C330" s="219"/>
      <c r="D330" s="201" t="s">
        <v>85</v>
      </c>
      <c r="E330" s="203">
        <v>16</v>
      </c>
      <c r="F330" s="203">
        <v>10977</v>
      </c>
      <c r="G330" s="203">
        <v>175632</v>
      </c>
      <c r="H330" s="203">
        <v>0</v>
      </c>
      <c r="I330" s="203">
        <v>0</v>
      </c>
      <c r="J330" s="203">
        <v>175632</v>
      </c>
    </row>
    <row r="331" spans="1:10" ht="14.1" customHeight="1" x14ac:dyDescent="0.15">
      <c r="A331" s="219"/>
      <c r="B331" s="219"/>
      <c r="C331" s="219"/>
      <c r="D331" s="201" t="s">
        <v>179</v>
      </c>
      <c r="E331" s="203">
        <v>2</v>
      </c>
      <c r="F331" s="203">
        <v>7465</v>
      </c>
      <c r="G331" s="203">
        <v>14930</v>
      </c>
      <c r="H331" s="203">
        <v>0</v>
      </c>
      <c r="I331" s="203">
        <v>0</v>
      </c>
      <c r="J331" s="203">
        <v>14930</v>
      </c>
    </row>
    <row r="332" spans="1:10" ht="14.1" customHeight="1" x14ac:dyDescent="0.15">
      <c r="A332" s="219"/>
      <c r="B332" s="219"/>
      <c r="C332" s="219"/>
      <c r="D332" s="201" t="s">
        <v>79</v>
      </c>
      <c r="E332" s="203">
        <v>3</v>
      </c>
      <c r="F332" s="203">
        <v>7465</v>
      </c>
      <c r="G332" s="203">
        <v>22395</v>
      </c>
      <c r="H332" s="203">
        <v>0</v>
      </c>
      <c r="I332" s="203">
        <v>0</v>
      </c>
      <c r="J332" s="203">
        <v>22395</v>
      </c>
    </row>
    <row r="333" spans="1:10" ht="14.1" customHeight="1" x14ac:dyDescent="0.15">
      <c r="A333" s="219"/>
      <c r="B333" s="219"/>
      <c r="C333" s="219"/>
      <c r="D333" s="201" t="s">
        <v>88</v>
      </c>
      <c r="E333" s="203">
        <v>2</v>
      </c>
      <c r="F333" s="203">
        <v>4646</v>
      </c>
      <c r="G333" s="203">
        <v>9292</v>
      </c>
      <c r="H333" s="203">
        <v>0</v>
      </c>
      <c r="I333" s="203">
        <v>0</v>
      </c>
      <c r="J333" s="203">
        <v>9292</v>
      </c>
    </row>
    <row r="334" spans="1:10" ht="14.1" customHeight="1" x14ac:dyDescent="0.15">
      <c r="A334" s="219"/>
      <c r="B334" s="219"/>
      <c r="C334" s="219"/>
      <c r="D334" s="201" t="s">
        <v>86</v>
      </c>
      <c r="E334" s="203">
        <v>1</v>
      </c>
      <c r="F334" s="203">
        <v>2635</v>
      </c>
      <c r="G334" s="203">
        <v>2635</v>
      </c>
      <c r="H334" s="203">
        <v>0</v>
      </c>
      <c r="I334" s="203">
        <v>0</v>
      </c>
      <c r="J334" s="203">
        <v>2635</v>
      </c>
    </row>
    <row r="335" spans="1:10" ht="29.1" customHeight="1" x14ac:dyDescent="0.15">
      <c r="A335" s="219"/>
      <c r="B335" s="219"/>
      <c r="C335" s="221" t="s">
        <v>202</v>
      </c>
      <c r="D335" s="201" t="s">
        <v>72</v>
      </c>
      <c r="E335" s="203">
        <v>2</v>
      </c>
      <c r="F335" s="203">
        <v>4358</v>
      </c>
      <c r="G335" s="203">
        <v>8716</v>
      </c>
      <c r="H335" s="203">
        <v>1554</v>
      </c>
      <c r="I335" s="203">
        <v>3108</v>
      </c>
      <c r="J335" s="203">
        <v>5608</v>
      </c>
    </row>
    <row r="336" spans="1:10" ht="14.1" customHeight="1" x14ac:dyDescent="0.15">
      <c r="A336" s="219"/>
      <c r="B336" s="219"/>
      <c r="C336" s="219"/>
      <c r="D336" s="201" t="s">
        <v>75</v>
      </c>
      <c r="E336" s="203">
        <v>1</v>
      </c>
      <c r="F336" s="203">
        <v>15906</v>
      </c>
      <c r="G336" s="203">
        <v>15906</v>
      </c>
      <c r="H336" s="203">
        <v>1554</v>
      </c>
      <c r="I336" s="203">
        <v>1554</v>
      </c>
      <c r="J336" s="203">
        <v>14352</v>
      </c>
    </row>
    <row r="337" spans="1:10" ht="14.1" customHeight="1" x14ac:dyDescent="0.15">
      <c r="A337" s="219"/>
      <c r="B337" s="219"/>
      <c r="C337" s="219"/>
      <c r="D337" s="201" t="s">
        <v>73</v>
      </c>
      <c r="E337" s="203">
        <v>3</v>
      </c>
      <c r="F337" s="203">
        <v>9019</v>
      </c>
      <c r="G337" s="203">
        <v>27057</v>
      </c>
      <c r="H337" s="203">
        <v>1554</v>
      </c>
      <c r="I337" s="203">
        <v>4662</v>
      </c>
      <c r="J337" s="203">
        <v>22395</v>
      </c>
    </row>
    <row r="338" spans="1:10" ht="29.1" customHeight="1" x14ac:dyDescent="0.15">
      <c r="A338" s="219"/>
      <c r="B338" s="219"/>
      <c r="C338" s="221" t="s">
        <v>203</v>
      </c>
      <c r="D338" s="201" t="s">
        <v>81</v>
      </c>
      <c r="E338" s="203">
        <v>1</v>
      </c>
      <c r="F338" s="203">
        <v>30917</v>
      </c>
      <c r="G338" s="203">
        <v>30917</v>
      </c>
      <c r="H338" s="203">
        <v>1495</v>
      </c>
      <c r="I338" s="203">
        <v>1495</v>
      </c>
      <c r="J338" s="203">
        <v>29422</v>
      </c>
    </row>
    <row r="339" spans="1:10" ht="14.1" customHeight="1" x14ac:dyDescent="0.15">
      <c r="A339" s="219"/>
      <c r="B339" s="219"/>
      <c r="C339" s="219"/>
      <c r="D339" s="201" t="s">
        <v>75</v>
      </c>
      <c r="E339" s="203">
        <v>18</v>
      </c>
      <c r="F339" s="203">
        <v>15807</v>
      </c>
      <c r="G339" s="203">
        <v>284518</v>
      </c>
      <c r="H339" s="203">
        <v>1495</v>
      </c>
      <c r="I339" s="203">
        <v>26910</v>
      </c>
      <c r="J339" s="203">
        <v>257608</v>
      </c>
    </row>
    <row r="340" spans="1:10" ht="14.1" customHeight="1" x14ac:dyDescent="0.15">
      <c r="A340" s="219"/>
      <c r="B340" s="219"/>
      <c r="C340" s="219"/>
      <c r="D340" s="201" t="s">
        <v>73</v>
      </c>
      <c r="E340" s="203">
        <v>44</v>
      </c>
      <c r="F340" s="203">
        <v>8480</v>
      </c>
      <c r="G340" s="203">
        <v>373128</v>
      </c>
      <c r="H340" s="203">
        <v>1495</v>
      </c>
      <c r="I340" s="203">
        <v>65780</v>
      </c>
      <c r="J340" s="203">
        <v>307348</v>
      </c>
    </row>
    <row r="341" spans="1:10" ht="29.1" customHeight="1" x14ac:dyDescent="0.15">
      <c r="A341" s="219"/>
      <c r="B341" s="219"/>
      <c r="C341" s="221" t="s">
        <v>204</v>
      </c>
      <c r="D341" s="201" t="s">
        <v>72</v>
      </c>
      <c r="E341" s="203">
        <v>1</v>
      </c>
      <c r="F341" s="203">
        <v>3571</v>
      </c>
      <c r="G341" s="203">
        <v>3571</v>
      </c>
      <c r="H341" s="203">
        <v>767</v>
      </c>
      <c r="I341" s="203">
        <v>767</v>
      </c>
      <c r="J341" s="203">
        <v>2804</v>
      </c>
    </row>
    <row r="342" spans="1:10" ht="14.1" customHeight="1" x14ac:dyDescent="0.15">
      <c r="A342" s="219"/>
      <c r="B342" s="219"/>
      <c r="C342" s="219"/>
      <c r="D342" s="201" t="s">
        <v>81</v>
      </c>
      <c r="E342" s="203">
        <v>735</v>
      </c>
      <c r="F342" s="203">
        <v>30189</v>
      </c>
      <c r="G342" s="203">
        <v>22188915</v>
      </c>
      <c r="H342" s="203">
        <v>767</v>
      </c>
      <c r="I342" s="203">
        <v>563745</v>
      </c>
      <c r="J342" s="203">
        <v>21625170</v>
      </c>
    </row>
    <row r="343" spans="1:10" ht="14.1" customHeight="1" x14ac:dyDescent="0.15">
      <c r="A343" s="219"/>
      <c r="B343" s="219"/>
      <c r="C343" s="219"/>
      <c r="D343" s="201" t="s">
        <v>75</v>
      </c>
      <c r="E343" s="203">
        <v>997</v>
      </c>
      <c r="F343" s="203">
        <v>15119</v>
      </c>
      <c r="G343" s="203">
        <v>15073643</v>
      </c>
      <c r="H343" s="203">
        <v>767</v>
      </c>
      <c r="I343" s="203">
        <v>764699</v>
      </c>
      <c r="J343" s="203">
        <v>14308944</v>
      </c>
    </row>
    <row r="344" spans="1:10" ht="14.1" customHeight="1" x14ac:dyDescent="0.15">
      <c r="A344" s="219"/>
      <c r="B344" s="219"/>
      <c r="C344" s="219"/>
      <c r="D344" s="201" t="s">
        <v>76</v>
      </c>
      <c r="E344" s="203">
        <v>111</v>
      </c>
      <c r="F344" s="203">
        <v>11744</v>
      </c>
      <c r="G344" s="203">
        <v>1303584</v>
      </c>
      <c r="H344" s="203">
        <v>767</v>
      </c>
      <c r="I344" s="203">
        <v>85137</v>
      </c>
      <c r="J344" s="203">
        <v>1218447</v>
      </c>
    </row>
    <row r="345" spans="1:10" ht="14.1" customHeight="1" x14ac:dyDescent="0.15">
      <c r="A345" s="219"/>
      <c r="B345" s="219"/>
      <c r="C345" s="219"/>
      <c r="D345" s="201" t="s">
        <v>73</v>
      </c>
      <c r="E345" s="203">
        <v>326</v>
      </c>
      <c r="F345" s="203">
        <v>8232</v>
      </c>
      <c r="G345" s="203">
        <v>2683632</v>
      </c>
      <c r="H345" s="203">
        <v>767</v>
      </c>
      <c r="I345" s="203">
        <v>250042</v>
      </c>
      <c r="J345" s="203">
        <v>2433590</v>
      </c>
    </row>
    <row r="346" spans="1:10" ht="14.1" customHeight="1" x14ac:dyDescent="0.15">
      <c r="A346" s="219"/>
      <c r="B346" s="219"/>
      <c r="C346" s="219"/>
      <c r="D346" s="201" t="s">
        <v>84</v>
      </c>
      <c r="E346" s="203">
        <v>3</v>
      </c>
      <c r="F346" s="203">
        <v>3402</v>
      </c>
      <c r="G346" s="203">
        <v>10206</v>
      </c>
      <c r="H346" s="203">
        <v>767</v>
      </c>
      <c r="I346" s="203">
        <v>2301</v>
      </c>
      <c r="J346" s="203">
        <v>7905</v>
      </c>
    </row>
    <row r="347" spans="1:10" ht="14.1" customHeight="1" x14ac:dyDescent="0.15">
      <c r="A347" s="219"/>
      <c r="B347" s="219"/>
      <c r="C347" s="219"/>
      <c r="D347" s="201" t="s">
        <v>183</v>
      </c>
      <c r="E347" s="203">
        <v>4</v>
      </c>
      <c r="F347" s="203">
        <v>6347</v>
      </c>
      <c r="G347" s="203">
        <v>25388</v>
      </c>
      <c r="H347" s="203">
        <v>767</v>
      </c>
      <c r="I347" s="203">
        <v>3068</v>
      </c>
      <c r="J347" s="203">
        <v>22320</v>
      </c>
    </row>
    <row r="348" spans="1:10" ht="14.1" customHeight="1" x14ac:dyDescent="0.15">
      <c r="A348" s="219"/>
      <c r="B348" s="220" t="s">
        <v>211</v>
      </c>
      <c r="C348" s="218" t="s">
        <v>69</v>
      </c>
      <c r="D348" s="201" t="s">
        <v>187</v>
      </c>
      <c r="E348" s="203">
        <v>2</v>
      </c>
      <c r="F348" s="203">
        <v>49182</v>
      </c>
      <c r="G348" s="203">
        <v>98364</v>
      </c>
      <c r="H348" s="203">
        <v>1028</v>
      </c>
      <c r="I348" s="203">
        <v>2056</v>
      </c>
      <c r="J348" s="203">
        <v>96308</v>
      </c>
    </row>
    <row r="349" spans="1:10" ht="14.1" customHeight="1" x14ac:dyDescent="0.15">
      <c r="A349" s="219"/>
      <c r="B349" s="219"/>
      <c r="C349" s="219"/>
      <c r="D349" s="201" t="s">
        <v>188</v>
      </c>
      <c r="E349" s="203">
        <v>2</v>
      </c>
      <c r="F349" s="203">
        <v>29422</v>
      </c>
      <c r="G349" s="203">
        <v>58844</v>
      </c>
      <c r="H349" s="203">
        <v>1028</v>
      </c>
      <c r="I349" s="203">
        <v>2056</v>
      </c>
      <c r="J349" s="203">
        <v>56788</v>
      </c>
    </row>
    <row r="350" spans="1:10" ht="14.1" customHeight="1" x14ac:dyDescent="0.15">
      <c r="A350" s="219"/>
      <c r="B350" s="219"/>
      <c r="C350" s="219"/>
      <c r="D350" s="201" t="s">
        <v>184</v>
      </c>
      <c r="E350" s="203">
        <v>7</v>
      </c>
      <c r="F350" s="203">
        <v>14352</v>
      </c>
      <c r="G350" s="203">
        <v>100464</v>
      </c>
      <c r="H350" s="203">
        <v>1028</v>
      </c>
      <c r="I350" s="203">
        <v>7197</v>
      </c>
      <c r="J350" s="203">
        <v>93267</v>
      </c>
    </row>
    <row r="351" spans="1:10" ht="14.1" customHeight="1" x14ac:dyDescent="0.15">
      <c r="A351" s="219"/>
      <c r="B351" s="219"/>
      <c r="C351" s="219"/>
      <c r="D351" s="201" t="s">
        <v>189</v>
      </c>
      <c r="E351" s="203">
        <v>30</v>
      </c>
      <c r="F351" s="203">
        <v>10977</v>
      </c>
      <c r="G351" s="203">
        <v>329310</v>
      </c>
      <c r="H351" s="203">
        <v>1028</v>
      </c>
      <c r="I351" s="203">
        <v>30846</v>
      </c>
      <c r="J351" s="203">
        <v>298464</v>
      </c>
    </row>
    <row r="352" spans="1:10" ht="14.1" customHeight="1" x14ac:dyDescent="0.15">
      <c r="A352" s="219"/>
      <c r="B352" s="219"/>
      <c r="C352" s="219"/>
      <c r="D352" s="201" t="s">
        <v>85</v>
      </c>
      <c r="E352" s="203">
        <v>2</v>
      </c>
      <c r="F352" s="203">
        <v>10977</v>
      </c>
      <c r="G352" s="203">
        <v>21954</v>
      </c>
      <c r="H352" s="203">
        <v>1028</v>
      </c>
      <c r="I352" s="203">
        <v>2056</v>
      </c>
      <c r="J352" s="203">
        <v>19898</v>
      </c>
    </row>
    <row r="353" spans="1:10" ht="14.1" customHeight="1" x14ac:dyDescent="0.15">
      <c r="A353" s="219"/>
      <c r="B353" s="219"/>
      <c r="C353" s="219"/>
      <c r="D353" s="201" t="s">
        <v>179</v>
      </c>
      <c r="E353" s="203">
        <v>25</v>
      </c>
      <c r="F353" s="203">
        <v>7465</v>
      </c>
      <c r="G353" s="203">
        <v>186625</v>
      </c>
      <c r="H353" s="203">
        <v>1028</v>
      </c>
      <c r="I353" s="203">
        <v>25705</v>
      </c>
      <c r="J353" s="203">
        <v>160920</v>
      </c>
    </row>
    <row r="354" spans="1:10" ht="14.1" customHeight="1" x14ac:dyDescent="0.15">
      <c r="A354" s="219"/>
      <c r="B354" s="219"/>
      <c r="C354" s="219"/>
      <c r="D354" s="201" t="s">
        <v>79</v>
      </c>
      <c r="E354" s="203">
        <v>5</v>
      </c>
      <c r="F354" s="203">
        <v>7465</v>
      </c>
      <c r="G354" s="203">
        <v>37325</v>
      </c>
      <c r="H354" s="203">
        <v>1028</v>
      </c>
      <c r="I354" s="203">
        <v>5141</v>
      </c>
      <c r="J354" s="203">
        <v>32184</v>
      </c>
    </row>
    <row r="355" spans="1:10" ht="29.1" customHeight="1" x14ac:dyDescent="0.15">
      <c r="A355" s="219"/>
      <c r="B355" s="219"/>
      <c r="C355" s="221" t="s">
        <v>202</v>
      </c>
      <c r="D355" s="201" t="s">
        <v>81</v>
      </c>
      <c r="E355" s="203">
        <v>5</v>
      </c>
      <c r="F355" s="203">
        <v>30976</v>
      </c>
      <c r="G355" s="203">
        <v>154880</v>
      </c>
      <c r="H355" s="203">
        <v>2582</v>
      </c>
      <c r="I355" s="203">
        <v>12911</v>
      </c>
      <c r="J355" s="203">
        <v>141969</v>
      </c>
    </row>
    <row r="356" spans="1:10" ht="14.1" customHeight="1" x14ac:dyDescent="0.15">
      <c r="A356" s="219"/>
      <c r="B356" s="219"/>
      <c r="C356" s="219"/>
      <c r="D356" s="201" t="s">
        <v>75</v>
      </c>
      <c r="E356" s="203">
        <v>1</v>
      </c>
      <c r="F356" s="203">
        <v>15906</v>
      </c>
      <c r="G356" s="203">
        <v>15906</v>
      </c>
      <c r="H356" s="203">
        <v>2582</v>
      </c>
      <c r="I356" s="203">
        <v>2582</v>
      </c>
      <c r="J356" s="203">
        <v>13324</v>
      </c>
    </row>
    <row r="357" spans="1:10" ht="14.1" customHeight="1" x14ac:dyDescent="0.15">
      <c r="A357" s="219"/>
      <c r="B357" s="219"/>
      <c r="C357" s="219"/>
      <c r="D357" s="201" t="s">
        <v>76</v>
      </c>
      <c r="E357" s="203">
        <v>5</v>
      </c>
      <c r="F357" s="203">
        <v>12531</v>
      </c>
      <c r="G357" s="203">
        <v>62655</v>
      </c>
      <c r="H357" s="203">
        <v>2582</v>
      </c>
      <c r="I357" s="203">
        <v>12911</v>
      </c>
      <c r="J357" s="203">
        <v>49744</v>
      </c>
    </row>
    <row r="358" spans="1:10" ht="14.1" customHeight="1" x14ac:dyDescent="0.15">
      <c r="A358" s="219"/>
      <c r="B358" s="219"/>
      <c r="C358" s="219"/>
      <c r="D358" s="201" t="s">
        <v>73</v>
      </c>
      <c r="E358" s="203">
        <v>18</v>
      </c>
      <c r="F358" s="203">
        <v>9019</v>
      </c>
      <c r="G358" s="203">
        <v>162342</v>
      </c>
      <c r="H358" s="203">
        <v>2582</v>
      </c>
      <c r="I358" s="203">
        <v>46479</v>
      </c>
      <c r="J358" s="203">
        <v>115863</v>
      </c>
    </row>
    <row r="359" spans="1:10" ht="29.1" customHeight="1" x14ac:dyDescent="0.15">
      <c r="A359" s="219"/>
      <c r="B359" s="219"/>
      <c r="C359" s="221" t="s">
        <v>204</v>
      </c>
      <c r="D359" s="201" t="s">
        <v>104</v>
      </c>
      <c r="E359" s="203">
        <v>408</v>
      </c>
      <c r="F359" s="203">
        <v>49949</v>
      </c>
      <c r="G359" s="203">
        <v>20379192</v>
      </c>
      <c r="H359" s="203">
        <v>1795</v>
      </c>
      <c r="I359" s="203">
        <v>732436</v>
      </c>
      <c r="J359" s="203">
        <v>19646756</v>
      </c>
    </row>
    <row r="360" spans="1:10" ht="14.1" customHeight="1" x14ac:dyDescent="0.15">
      <c r="A360" s="219"/>
      <c r="B360" s="219"/>
      <c r="C360" s="219"/>
      <c r="D360" s="201" t="s">
        <v>81</v>
      </c>
      <c r="E360" s="203">
        <v>875</v>
      </c>
      <c r="F360" s="203">
        <v>30189</v>
      </c>
      <c r="G360" s="203">
        <v>26415375</v>
      </c>
      <c r="H360" s="203">
        <v>1795</v>
      </c>
      <c r="I360" s="203">
        <v>1570789</v>
      </c>
      <c r="J360" s="203">
        <v>24844586</v>
      </c>
    </row>
    <row r="361" spans="1:10" ht="14.1" customHeight="1" x14ac:dyDescent="0.15">
      <c r="A361" s="219"/>
      <c r="B361" s="219"/>
      <c r="C361" s="219"/>
      <c r="D361" s="201" t="s">
        <v>75</v>
      </c>
      <c r="E361" s="203">
        <v>1927</v>
      </c>
      <c r="F361" s="203">
        <v>15119</v>
      </c>
      <c r="G361" s="203">
        <v>29134313</v>
      </c>
      <c r="H361" s="203">
        <v>1795</v>
      </c>
      <c r="I361" s="203">
        <v>3459325</v>
      </c>
      <c r="J361" s="203">
        <v>25674988</v>
      </c>
    </row>
    <row r="362" spans="1:10" ht="14.1" customHeight="1" x14ac:dyDescent="0.15">
      <c r="A362" s="219"/>
      <c r="B362" s="219"/>
      <c r="C362" s="219"/>
      <c r="D362" s="201" t="s">
        <v>76</v>
      </c>
      <c r="E362" s="203">
        <v>3771</v>
      </c>
      <c r="F362" s="203">
        <v>11744</v>
      </c>
      <c r="G362" s="203">
        <v>44286624</v>
      </c>
      <c r="H362" s="203">
        <v>1795</v>
      </c>
      <c r="I362" s="203">
        <v>6769650</v>
      </c>
      <c r="J362" s="203">
        <v>37516974</v>
      </c>
    </row>
    <row r="363" spans="1:10" ht="14.1" customHeight="1" x14ac:dyDescent="0.15">
      <c r="A363" s="219"/>
      <c r="B363" s="219"/>
      <c r="C363" s="219"/>
      <c r="D363" s="201" t="s">
        <v>73</v>
      </c>
      <c r="E363" s="203">
        <v>2972</v>
      </c>
      <c r="F363" s="203">
        <v>8232</v>
      </c>
      <c r="G363" s="203">
        <v>24465504</v>
      </c>
      <c r="H363" s="203">
        <v>1795</v>
      </c>
      <c r="I363" s="203">
        <v>5335296</v>
      </c>
      <c r="J363" s="203">
        <v>19130208</v>
      </c>
    </row>
    <row r="364" spans="1:10" ht="14.1" customHeight="1" x14ac:dyDescent="0.15">
      <c r="A364" s="219"/>
      <c r="B364" s="219"/>
      <c r="C364" s="219"/>
      <c r="D364" s="201" t="s">
        <v>74</v>
      </c>
      <c r="E364" s="203">
        <v>163</v>
      </c>
      <c r="F364" s="203">
        <v>5413</v>
      </c>
      <c r="G364" s="203">
        <v>882319</v>
      </c>
      <c r="H364" s="203">
        <v>1795</v>
      </c>
      <c r="I364" s="203">
        <v>292615</v>
      </c>
      <c r="J364" s="203">
        <v>589704</v>
      </c>
    </row>
    <row r="365" spans="1:10" ht="14.1" customHeight="1" x14ac:dyDescent="0.15">
      <c r="A365" s="219"/>
      <c r="B365" s="219"/>
      <c r="C365" s="219"/>
      <c r="D365" s="201" t="s">
        <v>77</v>
      </c>
      <c r="E365" s="203">
        <v>22</v>
      </c>
      <c r="F365" s="203">
        <v>2085</v>
      </c>
      <c r="G365" s="203">
        <v>45870</v>
      </c>
      <c r="H365" s="203">
        <v>1795</v>
      </c>
      <c r="I365" s="203">
        <v>39494</v>
      </c>
      <c r="J365" s="203">
        <v>6376</v>
      </c>
    </row>
    <row r="366" spans="1:10" ht="14.1" customHeight="1" x14ac:dyDescent="0.15">
      <c r="A366" s="219" t="s">
        <v>102</v>
      </c>
      <c r="B366" s="219" t="s">
        <v>55</v>
      </c>
      <c r="C366" s="219"/>
      <c r="D366" s="219"/>
      <c r="E366" s="203">
        <v>649</v>
      </c>
      <c r="F366" s="203"/>
      <c r="G366" s="203">
        <v>9667269</v>
      </c>
      <c r="H366" s="203"/>
      <c r="I366" s="203">
        <v>511922</v>
      </c>
      <c r="J366" s="203">
        <v>9155347</v>
      </c>
    </row>
    <row r="367" spans="1:10" ht="14.1" customHeight="1" x14ac:dyDescent="0.15">
      <c r="A367" s="219"/>
      <c r="B367" s="201" t="s">
        <v>65</v>
      </c>
      <c r="C367" s="201" t="s">
        <v>66</v>
      </c>
      <c r="D367" s="201" t="s">
        <v>67</v>
      </c>
      <c r="E367" s="216">
        <v>17</v>
      </c>
      <c r="F367" s="216">
        <v>11852</v>
      </c>
      <c r="G367" s="216">
        <v>201484</v>
      </c>
      <c r="H367" s="216">
        <v>1778</v>
      </c>
      <c r="I367" s="216">
        <v>30226</v>
      </c>
      <c r="J367" s="216">
        <v>171258</v>
      </c>
    </row>
    <row r="368" spans="1:10" ht="29.1" customHeight="1" x14ac:dyDescent="0.15">
      <c r="A368" s="219"/>
      <c r="B368" s="200" t="s">
        <v>68</v>
      </c>
      <c r="C368" s="202" t="s">
        <v>204</v>
      </c>
      <c r="D368" s="201" t="s">
        <v>176</v>
      </c>
      <c r="E368" s="217"/>
      <c r="F368" s="217"/>
      <c r="G368" s="217"/>
      <c r="H368" s="217"/>
      <c r="I368" s="217"/>
      <c r="J368" s="217"/>
    </row>
    <row r="369" spans="1:10" ht="29.1" customHeight="1" x14ac:dyDescent="0.15">
      <c r="A369" s="219"/>
      <c r="B369" s="221" t="s">
        <v>210</v>
      </c>
      <c r="C369" s="218" t="s">
        <v>69</v>
      </c>
      <c r="D369" s="201" t="s">
        <v>80</v>
      </c>
      <c r="E369" s="203">
        <v>4</v>
      </c>
      <c r="F369" s="203">
        <v>14352</v>
      </c>
      <c r="G369" s="203">
        <v>57408</v>
      </c>
      <c r="H369" s="203">
        <v>0</v>
      </c>
      <c r="I369" s="203">
        <v>0</v>
      </c>
      <c r="J369" s="203">
        <v>57408</v>
      </c>
    </row>
    <row r="370" spans="1:10" ht="14.1" customHeight="1" x14ac:dyDescent="0.15">
      <c r="A370" s="219"/>
      <c r="B370" s="219"/>
      <c r="C370" s="219"/>
      <c r="D370" s="201" t="s">
        <v>79</v>
      </c>
      <c r="E370" s="203">
        <v>1</v>
      </c>
      <c r="F370" s="203">
        <v>7465</v>
      </c>
      <c r="G370" s="203">
        <v>7465</v>
      </c>
      <c r="H370" s="203">
        <v>0</v>
      </c>
      <c r="I370" s="203">
        <v>0</v>
      </c>
      <c r="J370" s="203">
        <v>7465</v>
      </c>
    </row>
    <row r="371" spans="1:10" ht="29.1" customHeight="1" x14ac:dyDescent="0.15">
      <c r="A371" s="219"/>
      <c r="B371" s="219"/>
      <c r="C371" s="202" t="s">
        <v>202</v>
      </c>
      <c r="D371" s="201" t="s">
        <v>75</v>
      </c>
      <c r="E371" s="203">
        <v>1</v>
      </c>
      <c r="F371" s="203">
        <v>15906</v>
      </c>
      <c r="G371" s="203">
        <v>15906</v>
      </c>
      <c r="H371" s="203">
        <v>1554</v>
      </c>
      <c r="I371" s="203">
        <v>1554</v>
      </c>
      <c r="J371" s="203">
        <v>14352</v>
      </c>
    </row>
    <row r="372" spans="1:10" ht="29.1" customHeight="1" x14ac:dyDescent="0.15">
      <c r="A372" s="219"/>
      <c r="B372" s="219"/>
      <c r="C372" s="221" t="s">
        <v>204</v>
      </c>
      <c r="D372" s="201" t="s">
        <v>81</v>
      </c>
      <c r="E372" s="203">
        <v>12</v>
      </c>
      <c r="F372" s="203">
        <v>30189</v>
      </c>
      <c r="G372" s="203">
        <v>362268</v>
      </c>
      <c r="H372" s="203">
        <v>767</v>
      </c>
      <c r="I372" s="203">
        <v>9204</v>
      </c>
      <c r="J372" s="203">
        <v>353064</v>
      </c>
    </row>
    <row r="373" spans="1:10" ht="14.1" customHeight="1" x14ac:dyDescent="0.15">
      <c r="A373" s="219"/>
      <c r="B373" s="219"/>
      <c r="C373" s="219"/>
      <c r="D373" s="201" t="s">
        <v>75</v>
      </c>
      <c r="E373" s="203">
        <v>571</v>
      </c>
      <c r="F373" s="203">
        <v>15119</v>
      </c>
      <c r="G373" s="203">
        <v>8632949</v>
      </c>
      <c r="H373" s="203">
        <v>767</v>
      </c>
      <c r="I373" s="203">
        <v>437957</v>
      </c>
      <c r="J373" s="203">
        <v>8194992</v>
      </c>
    </row>
    <row r="374" spans="1:10" ht="14.1" customHeight="1" x14ac:dyDescent="0.15">
      <c r="A374" s="219"/>
      <c r="B374" s="219"/>
      <c r="C374" s="219"/>
      <c r="D374" s="201" t="s">
        <v>76</v>
      </c>
      <c r="E374" s="203">
        <v>11</v>
      </c>
      <c r="F374" s="203">
        <v>11744</v>
      </c>
      <c r="G374" s="203">
        <v>129184</v>
      </c>
      <c r="H374" s="203">
        <v>767</v>
      </c>
      <c r="I374" s="203">
        <v>8437</v>
      </c>
      <c r="J374" s="203">
        <v>120747</v>
      </c>
    </row>
    <row r="375" spans="1:10" ht="14.1" customHeight="1" x14ac:dyDescent="0.15">
      <c r="A375" s="219"/>
      <c r="B375" s="219"/>
      <c r="C375" s="219"/>
      <c r="D375" s="201" t="s">
        <v>73</v>
      </c>
      <c r="E375" s="203">
        <v>31</v>
      </c>
      <c r="F375" s="203">
        <v>8232</v>
      </c>
      <c r="G375" s="203">
        <v>255192</v>
      </c>
      <c r="H375" s="203">
        <v>767</v>
      </c>
      <c r="I375" s="203">
        <v>23777</v>
      </c>
      <c r="J375" s="203">
        <v>231415</v>
      </c>
    </row>
    <row r="376" spans="1:10" ht="14.1" customHeight="1" x14ac:dyDescent="0.15">
      <c r="A376" s="219"/>
      <c r="B376" s="219"/>
      <c r="C376" s="219"/>
      <c r="D376" s="201" t="s">
        <v>74</v>
      </c>
      <c r="E376" s="203">
        <v>1</v>
      </c>
      <c r="F376" s="203">
        <v>5413</v>
      </c>
      <c r="G376" s="203">
        <v>5413</v>
      </c>
      <c r="H376" s="203">
        <v>767</v>
      </c>
      <c r="I376" s="203">
        <v>767</v>
      </c>
      <c r="J376" s="203">
        <v>4646</v>
      </c>
    </row>
    <row r="377" spans="1:10" ht="14.1" customHeight="1" x14ac:dyDescent="0.15">
      <c r="A377" s="219" t="s">
        <v>3</v>
      </c>
      <c r="B377" s="219" t="s">
        <v>55</v>
      </c>
      <c r="C377" s="219"/>
      <c r="D377" s="219"/>
      <c r="E377" s="203">
        <v>2185</v>
      </c>
      <c r="F377" s="203"/>
      <c r="G377" s="203">
        <v>30664691</v>
      </c>
      <c r="H377" s="203"/>
      <c r="I377" s="203">
        <v>3204548</v>
      </c>
      <c r="J377" s="203">
        <v>27460143</v>
      </c>
    </row>
    <row r="378" spans="1:10" ht="14.1" customHeight="1" x14ac:dyDescent="0.15">
      <c r="A378" s="219"/>
      <c r="B378" s="201" t="s">
        <v>65</v>
      </c>
      <c r="C378" s="201" t="s">
        <v>66</v>
      </c>
      <c r="D378" s="201" t="s">
        <v>67</v>
      </c>
      <c r="E378" s="216">
        <v>1</v>
      </c>
      <c r="F378" s="216">
        <v>11085</v>
      </c>
      <c r="G378" s="216">
        <v>11085</v>
      </c>
      <c r="H378" s="216">
        <v>0</v>
      </c>
      <c r="I378" s="216">
        <v>0</v>
      </c>
      <c r="J378" s="216">
        <v>11085</v>
      </c>
    </row>
    <row r="379" spans="1:10" ht="14.1" customHeight="1" x14ac:dyDescent="0.15">
      <c r="A379" s="219"/>
      <c r="B379" s="220" t="s">
        <v>68</v>
      </c>
      <c r="C379" s="204" t="s">
        <v>69</v>
      </c>
      <c r="D379" s="201" t="s">
        <v>177</v>
      </c>
      <c r="E379" s="217"/>
      <c r="F379" s="217"/>
      <c r="G379" s="217"/>
      <c r="H379" s="217"/>
      <c r="I379" s="217"/>
      <c r="J379" s="217"/>
    </row>
    <row r="380" spans="1:10" ht="29.1" customHeight="1" x14ac:dyDescent="0.15">
      <c r="A380" s="219"/>
      <c r="B380" s="219"/>
      <c r="C380" s="202" t="s">
        <v>204</v>
      </c>
      <c r="D380" s="201" t="s">
        <v>176</v>
      </c>
      <c r="E380" s="203">
        <v>223</v>
      </c>
      <c r="F380" s="203">
        <v>11852</v>
      </c>
      <c r="G380" s="203">
        <v>2642996</v>
      </c>
      <c r="H380" s="203">
        <v>1778</v>
      </c>
      <c r="I380" s="203">
        <v>396494</v>
      </c>
      <c r="J380" s="203">
        <v>2246502</v>
      </c>
    </row>
    <row r="381" spans="1:10" ht="29.1" customHeight="1" x14ac:dyDescent="0.15">
      <c r="A381" s="219"/>
      <c r="B381" s="221" t="s">
        <v>210</v>
      </c>
      <c r="C381" s="204" t="s">
        <v>69</v>
      </c>
      <c r="D381" s="201" t="s">
        <v>184</v>
      </c>
      <c r="E381" s="203">
        <v>2</v>
      </c>
      <c r="F381" s="203">
        <v>14352</v>
      </c>
      <c r="G381" s="203">
        <v>28704</v>
      </c>
      <c r="H381" s="203">
        <v>0</v>
      </c>
      <c r="I381" s="203">
        <v>0</v>
      </c>
      <c r="J381" s="203">
        <v>28704</v>
      </c>
    </row>
    <row r="382" spans="1:10" ht="29.1" customHeight="1" x14ac:dyDescent="0.15">
      <c r="A382" s="219"/>
      <c r="B382" s="219"/>
      <c r="C382" s="221" t="s">
        <v>202</v>
      </c>
      <c r="D382" s="201" t="s">
        <v>81</v>
      </c>
      <c r="E382" s="203">
        <v>1</v>
      </c>
      <c r="F382" s="203">
        <v>30976</v>
      </c>
      <c r="G382" s="203">
        <v>30976</v>
      </c>
      <c r="H382" s="203">
        <v>1554</v>
      </c>
      <c r="I382" s="203">
        <v>1554</v>
      </c>
      <c r="J382" s="203">
        <v>29422</v>
      </c>
    </row>
    <row r="383" spans="1:10" ht="14.1" customHeight="1" x14ac:dyDescent="0.15">
      <c r="A383" s="219"/>
      <c r="B383" s="219"/>
      <c r="C383" s="219"/>
      <c r="D383" s="201" t="s">
        <v>75</v>
      </c>
      <c r="E383" s="203">
        <v>3</v>
      </c>
      <c r="F383" s="203">
        <v>15906</v>
      </c>
      <c r="G383" s="203">
        <v>47718</v>
      </c>
      <c r="H383" s="203">
        <v>1554</v>
      </c>
      <c r="I383" s="203">
        <v>4662</v>
      </c>
      <c r="J383" s="203">
        <v>43056</v>
      </c>
    </row>
    <row r="384" spans="1:10" ht="14.1" customHeight="1" x14ac:dyDescent="0.15">
      <c r="A384" s="219"/>
      <c r="B384" s="219"/>
      <c r="C384" s="219"/>
      <c r="D384" s="201" t="s">
        <v>73</v>
      </c>
      <c r="E384" s="203">
        <v>1</v>
      </c>
      <c r="F384" s="203">
        <v>9019</v>
      </c>
      <c r="G384" s="203">
        <v>9019</v>
      </c>
      <c r="H384" s="203">
        <v>1554</v>
      </c>
      <c r="I384" s="203">
        <v>1554</v>
      </c>
      <c r="J384" s="203">
        <v>7465</v>
      </c>
    </row>
    <row r="385" spans="1:10" ht="29.1" customHeight="1" x14ac:dyDescent="0.15">
      <c r="A385" s="219"/>
      <c r="B385" s="219"/>
      <c r="C385" s="221" t="s">
        <v>204</v>
      </c>
      <c r="D385" s="201" t="s">
        <v>104</v>
      </c>
      <c r="E385" s="203">
        <v>3</v>
      </c>
      <c r="F385" s="203">
        <v>49949</v>
      </c>
      <c r="G385" s="203">
        <v>149847</v>
      </c>
      <c r="H385" s="203">
        <v>767</v>
      </c>
      <c r="I385" s="203">
        <v>2301</v>
      </c>
      <c r="J385" s="203">
        <v>147546</v>
      </c>
    </row>
    <row r="386" spans="1:10" ht="14.1" customHeight="1" x14ac:dyDescent="0.15">
      <c r="A386" s="219"/>
      <c r="B386" s="219"/>
      <c r="C386" s="219"/>
      <c r="D386" s="201" t="s">
        <v>81</v>
      </c>
      <c r="E386" s="203">
        <v>83</v>
      </c>
      <c r="F386" s="203">
        <v>30189</v>
      </c>
      <c r="G386" s="203">
        <v>2505687</v>
      </c>
      <c r="H386" s="203">
        <v>767</v>
      </c>
      <c r="I386" s="203">
        <v>63661</v>
      </c>
      <c r="J386" s="203">
        <v>2442026</v>
      </c>
    </row>
    <row r="387" spans="1:10" ht="14.1" customHeight="1" x14ac:dyDescent="0.15">
      <c r="A387" s="219"/>
      <c r="B387" s="219"/>
      <c r="C387" s="219"/>
      <c r="D387" s="201" t="s">
        <v>75</v>
      </c>
      <c r="E387" s="203">
        <v>537</v>
      </c>
      <c r="F387" s="203">
        <v>15119</v>
      </c>
      <c r="G387" s="203">
        <v>8118903</v>
      </c>
      <c r="H387" s="203">
        <v>767</v>
      </c>
      <c r="I387" s="203">
        <v>411879</v>
      </c>
      <c r="J387" s="203">
        <v>7707024</v>
      </c>
    </row>
    <row r="388" spans="1:10" ht="14.1" customHeight="1" x14ac:dyDescent="0.15">
      <c r="A388" s="219"/>
      <c r="B388" s="219"/>
      <c r="C388" s="219"/>
      <c r="D388" s="201" t="s">
        <v>76</v>
      </c>
      <c r="E388" s="203">
        <v>11</v>
      </c>
      <c r="F388" s="203">
        <v>11744</v>
      </c>
      <c r="G388" s="203">
        <v>129184</v>
      </c>
      <c r="H388" s="203">
        <v>767</v>
      </c>
      <c r="I388" s="203">
        <v>8437</v>
      </c>
      <c r="J388" s="203">
        <v>120747</v>
      </c>
    </row>
    <row r="389" spans="1:10" ht="14.1" customHeight="1" x14ac:dyDescent="0.15">
      <c r="A389" s="219"/>
      <c r="B389" s="219"/>
      <c r="C389" s="219"/>
      <c r="D389" s="201" t="s">
        <v>73</v>
      </c>
      <c r="E389" s="203">
        <v>36</v>
      </c>
      <c r="F389" s="203">
        <v>8232</v>
      </c>
      <c r="G389" s="203">
        <v>296352</v>
      </c>
      <c r="H389" s="203">
        <v>767</v>
      </c>
      <c r="I389" s="203">
        <v>27612</v>
      </c>
      <c r="J389" s="203">
        <v>268740</v>
      </c>
    </row>
    <row r="390" spans="1:10" ht="14.1" customHeight="1" x14ac:dyDescent="0.15">
      <c r="A390" s="219"/>
      <c r="B390" s="219"/>
      <c r="C390" s="219"/>
      <c r="D390" s="201" t="s">
        <v>182</v>
      </c>
      <c r="E390" s="203">
        <v>4</v>
      </c>
      <c r="F390" s="203">
        <v>5246</v>
      </c>
      <c r="G390" s="203">
        <v>20984</v>
      </c>
      <c r="H390" s="203">
        <v>767</v>
      </c>
      <c r="I390" s="203">
        <v>3068</v>
      </c>
      <c r="J390" s="203">
        <v>17916</v>
      </c>
    </row>
    <row r="391" spans="1:10" ht="14.1" customHeight="1" x14ac:dyDescent="0.15">
      <c r="A391" s="219"/>
      <c r="B391" s="220" t="s">
        <v>211</v>
      </c>
      <c r="C391" s="218" t="s">
        <v>69</v>
      </c>
      <c r="D391" s="201" t="s">
        <v>188</v>
      </c>
      <c r="E391" s="203">
        <v>1</v>
      </c>
      <c r="F391" s="203">
        <v>29422</v>
      </c>
      <c r="G391" s="203">
        <v>29422</v>
      </c>
      <c r="H391" s="203">
        <v>1028</v>
      </c>
      <c r="I391" s="203">
        <v>1028</v>
      </c>
      <c r="J391" s="203">
        <v>28394</v>
      </c>
    </row>
    <row r="392" spans="1:10" ht="14.1" customHeight="1" x14ac:dyDescent="0.15">
      <c r="A392" s="219"/>
      <c r="B392" s="219"/>
      <c r="C392" s="219"/>
      <c r="D392" s="201" t="s">
        <v>184</v>
      </c>
      <c r="E392" s="203">
        <v>4</v>
      </c>
      <c r="F392" s="203">
        <v>14352</v>
      </c>
      <c r="G392" s="203">
        <v>57408</v>
      </c>
      <c r="H392" s="203">
        <v>1028</v>
      </c>
      <c r="I392" s="203">
        <v>4113</v>
      </c>
      <c r="J392" s="203">
        <v>53295</v>
      </c>
    </row>
    <row r="393" spans="1:10" ht="14.1" customHeight="1" x14ac:dyDescent="0.15">
      <c r="A393" s="219"/>
      <c r="B393" s="219"/>
      <c r="C393" s="219"/>
      <c r="D393" s="201" t="s">
        <v>189</v>
      </c>
      <c r="E393" s="203">
        <v>4</v>
      </c>
      <c r="F393" s="203">
        <v>10977</v>
      </c>
      <c r="G393" s="203">
        <v>43908</v>
      </c>
      <c r="H393" s="203">
        <v>1028</v>
      </c>
      <c r="I393" s="203">
        <v>4113</v>
      </c>
      <c r="J393" s="203">
        <v>39795</v>
      </c>
    </row>
    <row r="394" spans="1:10" ht="14.1" customHeight="1" x14ac:dyDescent="0.15">
      <c r="A394" s="219"/>
      <c r="B394" s="219"/>
      <c r="C394" s="219"/>
      <c r="D394" s="201" t="s">
        <v>179</v>
      </c>
      <c r="E394" s="203">
        <v>12</v>
      </c>
      <c r="F394" s="203">
        <v>7465</v>
      </c>
      <c r="G394" s="203">
        <v>89580</v>
      </c>
      <c r="H394" s="203">
        <v>1028</v>
      </c>
      <c r="I394" s="203">
        <v>12338</v>
      </c>
      <c r="J394" s="203">
        <v>77242</v>
      </c>
    </row>
    <row r="395" spans="1:10" ht="14.1" customHeight="1" x14ac:dyDescent="0.15">
      <c r="A395" s="219"/>
      <c r="B395" s="219"/>
      <c r="C395" s="219"/>
      <c r="D395" s="201" t="s">
        <v>79</v>
      </c>
      <c r="E395" s="203">
        <v>1</v>
      </c>
      <c r="F395" s="203">
        <v>7465</v>
      </c>
      <c r="G395" s="203">
        <v>7465</v>
      </c>
      <c r="H395" s="203">
        <v>1028</v>
      </c>
      <c r="I395" s="203">
        <v>1028</v>
      </c>
      <c r="J395" s="203">
        <v>6437</v>
      </c>
    </row>
    <row r="396" spans="1:10" ht="29.1" customHeight="1" x14ac:dyDescent="0.15">
      <c r="A396" s="219"/>
      <c r="B396" s="219"/>
      <c r="C396" s="221" t="s">
        <v>202</v>
      </c>
      <c r="D396" s="201" t="s">
        <v>75</v>
      </c>
      <c r="E396" s="203">
        <v>1</v>
      </c>
      <c r="F396" s="203">
        <v>15906</v>
      </c>
      <c r="G396" s="203">
        <v>15906</v>
      </c>
      <c r="H396" s="203">
        <v>2582</v>
      </c>
      <c r="I396" s="203">
        <v>2582</v>
      </c>
      <c r="J396" s="203">
        <v>13324</v>
      </c>
    </row>
    <row r="397" spans="1:10" ht="14.1" customHeight="1" x14ac:dyDescent="0.15">
      <c r="A397" s="219"/>
      <c r="B397" s="219"/>
      <c r="C397" s="219"/>
      <c r="D397" s="201" t="s">
        <v>76</v>
      </c>
      <c r="E397" s="203">
        <v>1</v>
      </c>
      <c r="F397" s="203">
        <v>12531</v>
      </c>
      <c r="G397" s="203">
        <v>12531</v>
      </c>
      <c r="H397" s="203">
        <v>2582</v>
      </c>
      <c r="I397" s="203">
        <v>2582</v>
      </c>
      <c r="J397" s="203">
        <v>9949</v>
      </c>
    </row>
    <row r="398" spans="1:10" ht="14.1" customHeight="1" x14ac:dyDescent="0.15">
      <c r="A398" s="219"/>
      <c r="B398" s="219"/>
      <c r="C398" s="219"/>
      <c r="D398" s="201" t="s">
        <v>73</v>
      </c>
      <c r="E398" s="203">
        <v>1</v>
      </c>
      <c r="F398" s="203">
        <v>9019</v>
      </c>
      <c r="G398" s="203">
        <v>9019</v>
      </c>
      <c r="H398" s="203">
        <v>2582</v>
      </c>
      <c r="I398" s="203">
        <v>2582</v>
      </c>
      <c r="J398" s="203">
        <v>6437</v>
      </c>
    </row>
    <row r="399" spans="1:10" ht="29.1" customHeight="1" x14ac:dyDescent="0.15">
      <c r="A399" s="219"/>
      <c r="B399" s="219"/>
      <c r="C399" s="221" t="s">
        <v>204</v>
      </c>
      <c r="D399" s="201" t="s">
        <v>104</v>
      </c>
      <c r="E399" s="203">
        <v>27</v>
      </c>
      <c r="F399" s="203">
        <v>49949</v>
      </c>
      <c r="G399" s="203">
        <v>1348623</v>
      </c>
      <c r="H399" s="203">
        <v>1795</v>
      </c>
      <c r="I399" s="203">
        <v>48470</v>
      </c>
      <c r="J399" s="203">
        <v>1300153</v>
      </c>
    </row>
    <row r="400" spans="1:10" ht="14.1" customHeight="1" x14ac:dyDescent="0.15">
      <c r="A400" s="219"/>
      <c r="B400" s="219"/>
      <c r="C400" s="219"/>
      <c r="D400" s="201" t="s">
        <v>81</v>
      </c>
      <c r="E400" s="203">
        <v>134</v>
      </c>
      <c r="F400" s="203">
        <v>30189</v>
      </c>
      <c r="G400" s="203">
        <v>4045326</v>
      </c>
      <c r="H400" s="203">
        <v>1795</v>
      </c>
      <c r="I400" s="203">
        <v>240555</v>
      </c>
      <c r="J400" s="203">
        <v>3804771</v>
      </c>
    </row>
    <row r="401" spans="1:10" ht="14.1" customHeight="1" x14ac:dyDescent="0.15">
      <c r="A401" s="219"/>
      <c r="B401" s="219"/>
      <c r="C401" s="219"/>
      <c r="D401" s="201" t="s">
        <v>75</v>
      </c>
      <c r="E401" s="203">
        <v>184</v>
      </c>
      <c r="F401" s="203">
        <v>15119</v>
      </c>
      <c r="G401" s="203">
        <v>2781896</v>
      </c>
      <c r="H401" s="203">
        <v>1795</v>
      </c>
      <c r="I401" s="203">
        <v>330314</v>
      </c>
      <c r="J401" s="203">
        <v>2451582</v>
      </c>
    </row>
    <row r="402" spans="1:10" ht="14.1" customHeight="1" x14ac:dyDescent="0.15">
      <c r="A402" s="219"/>
      <c r="B402" s="219"/>
      <c r="C402" s="219"/>
      <c r="D402" s="201" t="s">
        <v>76</v>
      </c>
      <c r="E402" s="203">
        <v>211</v>
      </c>
      <c r="F402" s="203">
        <v>11744</v>
      </c>
      <c r="G402" s="203">
        <v>2477984</v>
      </c>
      <c r="H402" s="203">
        <v>1795</v>
      </c>
      <c r="I402" s="203">
        <v>378784</v>
      </c>
      <c r="J402" s="203">
        <v>2099200</v>
      </c>
    </row>
    <row r="403" spans="1:10" ht="14.1" customHeight="1" x14ac:dyDescent="0.15">
      <c r="A403" s="219"/>
      <c r="B403" s="219"/>
      <c r="C403" s="219"/>
      <c r="D403" s="201" t="s">
        <v>73</v>
      </c>
      <c r="E403" s="203">
        <v>699</v>
      </c>
      <c r="F403" s="203">
        <v>8232</v>
      </c>
      <c r="G403" s="203">
        <v>5754168</v>
      </c>
      <c r="H403" s="203">
        <v>1795</v>
      </c>
      <c r="I403" s="203">
        <v>1254836</v>
      </c>
      <c r="J403" s="203">
        <v>4499332</v>
      </c>
    </row>
    <row r="404" spans="1:10" ht="29.1" customHeight="1" x14ac:dyDescent="0.15">
      <c r="A404" s="221" t="s">
        <v>121</v>
      </c>
      <c r="B404" s="219" t="s">
        <v>55</v>
      </c>
      <c r="C404" s="219"/>
      <c r="D404" s="219"/>
      <c r="E404" s="203">
        <v>54906</v>
      </c>
      <c r="F404" s="203"/>
      <c r="G404" s="203">
        <v>654630618</v>
      </c>
      <c r="H404" s="203"/>
      <c r="I404" s="203">
        <v>82591283</v>
      </c>
      <c r="J404" s="203">
        <v>572039335</v>
      </c>
    </row>
    <row r="405" spans="1:10" ht="14.1" customHeight="1" x14ac:dyDescent="0.15">
      <c r="A405" s="219"/>
      <c r="B405" s="201" t="s">
        <v>65</v>
      </c>
      <c r="C405" s="201" t="s">
        <v>66</v>
      </c>
      <c r="D405" s="201" t="s">
        <v>67</v>
      </c>
      <c r="E405" s="216">
        <v>27</v>
      </c>
      <c r="F405" s="216">
        <v>11085</v>
      </c>
      <c r="G405" s="216">
        <v>299295</v>
      </c>
      <c r="H405" s="216">
        <v>0</v>
      </c>
      <c r="I405" s="216">
        <v>0</v>
      </c>
      <c r="J405" s="216">
        <v>299295</v>
      </c>
    </row>
    <row r="406" spans="1:10" ht="14.1" customHeight="1" x14ac:dyDescent="0.15">
      <c r="A406" s="219"/>
      <c r="B406" s="220" t="s">
        <v>68</v>
      </c>
      <c r="C406" s="218" t="s">
        <v>69</v>
      </c>
      <c r="D406" s="201" t="s">
        <v>177</v>
      </c>
      <c r="E406" s="217"/>
      <c r="F406" s="217"/>
      <c r="G406" s="217"/>
      <c r="H406" s="217"/>
      <c r="I406" s="217"/>
      <c r="J406" s="217"/>
    </row>
    <row r="407" spans="1:10" ht="14.1" customHeight="1" x14ac:dyDescent="0.15">
      <c r="A407" s="219"/>
      <c r="B407" s="219"/>
      <c r="C407" s="219"/>
      <c r="D407" s="201" t="s">
        <v>175</v>
      </c>
      <c r="E407" s="203">
        <v>132</v>
      </c>
      <c r="F407" s="203">
        <v>11085</v>
      </c>
      <c r="G407" s="203">
        <v>1463220</v>
      </c>
      <c r="H407" s="203">
        <v>0</v>
      </c>
      <c r="I407" s="203">
        <v>0</v>
      </c>
      <c r="J407" s="203">
        <v>1463220</v>
      </c>
    </row>
    <row r="408" spans="1:10" ht="29.1" customHeight="1" x14ac:dyDescent="0.15">
      <c r="A408" s="219"/>
      <c r="B408" s="219"/>
      <c r="C408" s="202" t="s">
        <v>202</v>
      </c>
      <c r="D408" s="201" t="s">
        <v>176</v>
      </c>
      <c r="E408" s="203">
        <v>5</v>
      </c>
      <c r="F408" s="203">
        <v>12639</v>
      </c>
      <c r="G408" s="203">
        <v>63195</v>
      </c>
      <c r="H408" s="203">
        <v>2565</v>
      </c>
      <c r="I408" s="203">
        <v>12825</v>
      </c>
      <c r="J408" s="203">
        <v>50370</v>
      </c>
    </row>
    <row r="409" spans="1:10" ht="29.1" customHeight="1" x14ac:dyDescent="0.15">
      <c r="A409" s="219"/>
      <c r="B409" s="219"/>
      <c r="C409" s="202" t="s">
        <v>203</v>
      </c>
      <c r="D409" s="201" t="s">
        <v>176</v>
      </c>
      <c r="E409" s="203">
        <v>4</v>
      </c>
      <c r="F409" s="203">
        <v>12580</v>
      </c>
      <c r="G409" s="203">
        <v>50320</v>
      </c>
      <c r="H409" s="203">
        <v>2506</v>
      </c>
      <c r="I409" s="203">
        <v>10024</v>
      </c>
      <c r="J409" s="203">
        <v>40296</v>
      </c>
    </row>
    <row r="410" spans="1:10" ht="29.1" customHeight="1" x14ac:dyDescent="0.15">
      <c r="A410" s="219"/>
      <c r="B410" s="219"/>
      <c r="C410" s="202" t="s">
        <v>204</v>
      </c>
      <c r="D410" s="201" t="s">
        <v>176</v>
      </c>
      <c r="E410" s="203">
        <v>4293</v>
      </c>
      <c r="F410" s="203">
        <v>11852</v>
      </c>
      <c r="G410" s="203">
        <v>50880636</v>
      </c>
      <c r="H410" s="203">
        <v>1778</v>
      </c>
      <c r="I410" s="203">
        <v>7632954</v>
      </c>
      <c r="J410" s="203">
        <v>43247682</v>
      </c>
    </row>
    <row r="411" spans="1:10" ht="14.1" customHeight="1" x14ac:dyDescent="0.15">
      <c r="A411" s="219"/>
      <c r="B411" s="220" t="s">
        <v>78</v>
      </c>
      <c r="C411" s="218" t="s">
        <v>69</v>
      </c>
      <c r="D411" s="201" t="s">
        <v>179</v>
      </c>
      <c r="E411" s="203">
        <v>5</v>
      </c>
      <c r="F411" s="203">
        <v>7465</v>
      </c>
      <c r="G411" s="203">
        <v>37325</v>
      </c>
      <c r="H411" s="203">
        <v>0</v>
      </c>
      <c r="I411" s="203">
        <v>0</v>
      </c>
      <c r="J411" s="203">
        <v>37325</v>
      </c>
    </row>
    <row r="412" spans="1:10" ht="14.1" customHeight="1" x14ac:dyDescent="0.15">
      <c r="A412" s="219"/>
      <c r="B412" s="219"/>
      <c r="C412" s="219"/>
      <c r="D412" s="201" t="s">
        <v>178</v>
      </c>
      <c r="E412" s="203">
        <v>1</v>
      </c>
      <c r="F412" s="203">
        <v>7597</v>
      </c>
      <c r="G412" s="203">
        <v>7597</v>
      </c>
      <c r="H412" s="203">
        <v>0</v>
      </c>
      <c r="I412" s="203">
        <v>0</v>
      </c>
      <c r="J412" s="203">
        <v>7597</v>
      </c>
    </row>
    <row r="413" spans="1:10" ht="29.1" customHeight="1" x14ac:dyDescent="0.15">
      <c r="A413" s="219"/>
      <c r="B413" s="219"/>
      <c r="C413" s="202" t="s">
        <v>202</v>
      </c>
      <c r="D413" s="201" t="s">
        <v>73</v>
      </c>
      <c r="E413" s="203">
        <v>1</v>
      </c>
      <c r="F413" s="203">
        <v>9019</v>
      </c>
      <c r="G413" s="203">
        <v>9019</v>
      </c>
      <c r="H413" s="203">
        <v>2034</v>
      </c>
      <c r="I413" s="203">
        <v>2034</v>
      </c>
      <c r="J413" s="203">
        <v>6985</v>
      </c>
    </row>
    <row r="414" spans="1:10" ht="29.1" customHeight="1" x14ac:dyDescent="0.15">
      <c r="A414" s="219"/>
      <c r="B414" s="219"/>
      <c r="C414" s="221" t="s">
        <v>204</v>
      </c>
      <c r="D414" s="201" t="s">
        <v>89</v>
      </c>
      <c r="E414" s="203">
        <v>1</v>
      </c>
      <c r="F414" s="203">
        <v>13391</v>
      </c>
      <c r="G414" s="203">
        <v>13391</v>
      </c>
      <c r="H414" s="203">
        <v>6406</v>
      </c>
      <c r="I414" s="203">
        <v>6406</v>
      </c>
      <c r="J414" s="203">
        <v>6985</v>
      </c>
    </row>
    <row r="415" spans="1:10" ht="14.1" customHeight="1" x14ac:dyDescent="0.15">
      <c r="A415" s="219"/>
      <c r="B415" s="219"/>
      <c r="C415" s="219"/>
      <c r="D415" s="201" t="s">
        <v>73</v>
      </c>
      <c r="E415" s="203">
        <v>5785</v>
      </c>
      <c r="F415" s="203">
        <v>8232</v>
      </c>
      <c r="G415" s="203">
        <v>47622120</v>
      </c>
      <c r="H415" s="203">
        <v>1247</v>
      </c>
      <c r="I415" s="203">
        <v>7212178</v>
      </c>
      <c r="J415" s="203">
        <v>40409942</v>
      </c>
    </row>
    <row r="416" spans="1:10" ht="14.1" customHeight="1" x14ac:dyDescent="0.15">
      <c r="A416" s="219"/>
      <c r="B416" s="219"/>
      <c r="C416" s="219"/>
      <c r="D416" s="201" t="s">
        <v>93</v>
      </c>
      <c r="E416" s="203">
        <v>527</v>
      </c>
      <c r="F416" s="203">
        <v>8467</v>
      </c>
      <c r="G416" s="203">
        <v>4462131</v>
      </c>
      <c r="H416" s="203">
        <v>1482</v>
      </c>
      <c r="I416" s="203">
        <v>780880</v>
      </c>
      <c r="J416" s="203">
        <v>3681251</v>
      </c>
    </row>
    <row r="417" spans="1:10" ht="14.1" customHeight="1" x14ac:dyDescent="0.15">
      <c r="A417" s="219"/>
      <c r="B417" s="220" t="s">
        <v>205</v>
      </c>
      <c r="C417" s="218" t="s">
        <v>114</v>
      </c>
      <c r="D417" s="201" t="s">
        <v>206</v>
      </c>
      <c r="E417" s="203">
        <v>389</v>
      </c>
      <c r="F417" s="203">
        <v>23764</v>
      </c>
      <c r="G417" s="203">
        <v>9244196</v>
      </c>
      <c r="H417" s="203">
        <v>3941</v>
      </c>
      <c r="I417" s="203">
        <v>1533049</v>
      </c>
      <c r="J417" s="203">
        <v>7711147</v>
      </c>
    </row>
    <row r="418" spans="1:10" ht="14.1" customHeight="1" x14ac:dyDescent="0.15">
      <c r="A418" s="219"/>
      <c r="B418" s="219"/>
      <c r="C418" s="219"/>
      <c r="D418" s="201" t="s">
        <v>208</v>
      </c>
      <c r="E418" s="203">
        <v>1178</v>
      </c>
      <c r="F418" s="203">
        <v>20467</v>
      </c>
      <c r="G418" s="203">
        <v>24110126</v>
      </c>
      <c r="H418" s="203">
        <v>3941</v>
      </c>
      <c r="I418" s="203">
        <v>4642498</v>
      </c>
      <c r="J418" s="203">
        <v>19467628</v>
      </c>
    </row>
    <row r="419" spans="1:10" ht="29.1" customHeight="1" x14ac:dyDescent="0.15">
      <c r="A419" s="219"/>
      <c r="B419" s="221" t="s">
        <v>210</v>
      </c>
      <c r="C419" s="218" t="s">
        <v>69</v>
      </c>
      <c r="D419" s="201" t="s">
        <v>95</v>
      </c>
      <c r="E419" s="203">
        <v>1</v>
      </c>
      <c r="F419" s="203">
        <v>2804</v>
      </c>
      <c r="G419" s="203">
        <v>2804</v>
      </c>
      <c r="H419" s="203">
        <v>0</v>
      </c>
      <c r="I419" s="203">
        <v>0</v>
      </c>
      <c r="J419" s="203">
        <v>2804</v>
      </c>
    </row>
    <row r="420" spans="1:10" ht="14.1" customHeight="1" x14ac:dyDescent="0.15">
      <c r="A420" s="219"/>
      <c r="B420" s="219"/>
      <c r="C420" s="219"/>
      <c r="D420" s="201" t="s">
        <v>187</v>
      </c>
      <c r="E420" s="203">
        <v>1</v>
      </c>
      <c r="F420" s="203">
        <v>49182</v>
      </c>
      <c r="G420" s="203">
        <v>49182</v>
      </c>
      <c r="H420" s="203">
        <v>0</v>
      </c>
      <c r="I420" s="203">
        <v>0</v>
      </c>
      <c r="J420" s="203">
        <v>49182</v>
      </c>
    </row>
    <row r="421" spans="1:10" ht="14.1" customHeight="1" x14ac:dyDescent="0.15">
      <c r="A421" s="219"/>
      <c r="B421" s="219"/>
      <c r="C421" s="219"/>
      <c r="D421" s="201" t="s">
        <v>188</v>
      </c>
      <c r="E421" s="203">
        <v>3</v>
      </c>
      <c r="F421" s="203">
        <v>29422</v>
      </c>
      <c r="G421" s="203">
        <v>88266</v>
      </c>
      <c r="H421" s="203">
        <v>0</v>
      </c>
      <c r="I421" s="203">
        <v>0</v>
      </c>
      <c r="J421" s="203">
        <v>88266</v>
      </c>
    </row>
    <row r="422" spans="1:10" ht="14.1" customHeight="1" x14ac:dyDescent="0.15">
      <c r="A422" s="219"/>
      <c r="B422" s="219"/>
      <c r="C422" s="219"/>
      <c r="D422" s="201" t="s">
        <v>87</v>
      </c>
      <c r="E422" s="203">
        <v>9</v>
      </c>
      <c r="F422" s="203">
        <v>29422</v>
      </c>
      <c r="G422" s="203">
        <v>264798</v>
      </c>
      <c r="H422" s="203">
        <v>0</v>
      </c>
      <c r="I422" s="203">
        <v>0</v>
      </c>
      <c r="J422" s="203">
        <v>264798</v>
      </c>
    </row>
    <row r="423" spans="1:10" ht="14.1" customHeight="1" x14ac:dyDescent="0.15">
      <c r="A423" s="219"/>
      <c r="B423" s="219"/>
      <c r="C423" s="219"/>
      <c r="D423" s="201" t="s">
        <v>184</v>
      </c>
      <c r="E423" s="203">
        <v>13</v>
      </c>
      <c r="F423" s="203">
        <v>14352</v>
      </c>
      <c r="G423" s="203">
        <v>186576</v>
      </c>
      <c r="H423" s="203">
        <v>0</v>
      </c>
      <c r="I423" s="203">
        <v>0</v>
      </c>
      <c r="J423" s="203">
        <v>186576</v>
      </c>
    </row>
    <row r="424" spans="1:10" ht="14.1" customHeight="1" x14ac:dyDescent="0.15">
      <c r="A424" s="219"/>
      <c r="B424" s="219"/>
      <c r="C424" s="219"/>
      <c r="D424" s="201" t="s">
        <v>80</v>
      </c>
      <c r="E424" s="203">
        <v>10</v>
      </c>
      <c r="F424" s="203">
        <v>14352</v>
      </c>
      <c r="G424" s="203">
        <v>143520</v>
      </c>
      <c r="H424" s="203">
        <v>0</v>
      </c>
      <c r="I424" s="203">
        <v>0</v>
      </c>
      <c r="J424" s="203">
        <v>143520</v>
      </c>
    </row>
    <row r="425" spans="1:10" ht="14.1" customHeight="1" x14ac:dyDescent="0.15">
      <c r="A425" s="219"/>
      <c r="B425" s="219"/>
      <c r="C425" s="219"/>
      <c r="D425" s="201" t="s">
        <v>189</v>
      </c>
      <c r="E425" s="203">
        <v>3</v>
      </c>
      <c r="F425" s="203">
        <v>10977</v>
      </c>
      <c r="G425" s="203">
        <v>32931</v>
      </c>
      <c r="H425" s="203">
        <v>0</v>
      </c>
      <c r="I425" s="203">
        <v>0</v>
      </c>
      <c r="J425" s="203">
        <v>32931</v>
      </c>
    </row>
    <row r="426" spans="1:10" ht="14.1" customHeight="1" x14ac:dyDescent="0.15">
      <c r="A426" s="219"/>
      <c r="B426" s="219"/>
      <c r="C426" s="219"/>
      <c r="D426" s="201" t="s">
        <v>85</v>
      </c>
      <c r="E426" s="203">
        <v>2</v>
      </c>
      <c r="F426" s="203">
        <v>10977</v>
      </c>
      <c r="G426" s="203">
        <v>21954</v>
      </c>
      <c r="H426" s="203">
        <v>0</v>
      </c>
      <c r="I426" s="203">
        <v>0</v>
      </c>
      <c r="J426" s="203">
        <v>21954</v>
      </c>
    </row>
    <row r="427" spans="1:10" ht="14.1" customHeight="1" x14ac:dyDescent="0.15">
      <c r="A427" s="219"/>
      <c r="B427" s="219"/>
      <c r="C427" s="219"/>
      <c r="D427" s="201" t="s">
        <v>179</v>
      </c>
      <c r="E427" s="203">
        <v>3</v>
      </c>
      <c r="F427" s="203">
        <v>7465</v>
      </c>
      <c r="G427" s="203">
        <v>22395</v>
      </c>
      <c r="H427" s="203">
        <v>0</v>
      </c>
      <c r="I427" s="203">
        <v>0</v>
      </c>
      <c r="J427" s="203">
        <v>22395</v>
      </c>
    </row>
    <row r="428" spans="1:10" ht="14.1" customHeight="1" x14ac:dyDescent="0.15">
      <c r="A428" s="219"/>
      <c r="B428" s="219"/>
      <c r="C428" s="219"/>
      <c r="D428" s="201" t="s">
        <v>79</v>
      </c>
      <c r="E428" s="203">
        <v>18</v>
      </c>
      <c r="F428" s="203">
        <v>7465</v>
      </c>
      <c r="G428" s="203">
        <v>134370</v>
      </c>
      <c r="H428" s="203">
        <v>0</v>
      </c>
      <c r="I428" s="203">
        <v>0</v>
      </c>
      <c r="J428" s="203">
        <v>134370</v>
      </c>
    </row>
    <row r="429" spans="1:10" ht="14.1" customHeight="1" x14ac:dyDescent="0.15">
      <c r="A429" s="219"/>
      <c r="B429" s="219"/>
      <c r="C429" s="219"/>
      <c r="D429" s="201" t="s">
        <v>192</v>
      </c>
      <c r="E429" s="203">
        <v>3</v>
      </c>
      <c r="F429" s="203">
        <v>4646</v>
      </c>
      <c r="G429" s="203">
        <v>13938</v>
      </c>
      <c r="H429" s="203">
        <v>0</v>
      </c>
      <c r="I429" s="203">
        <v>0</v>
      </c>
      <c r="J429" s="203">
        <v>13938</v>
      </c>
    </row>
    <row r="430" spans="1:10" ht="14.1" customHeight="1" x14ac:dyDescent="0.15">
      <c r="A430" s="219"/>
      <c r="B430" s="219"/>
      <c r="C430" s="219"/>
      <c r="D430" s="201" t="s">
        <v>88</v>
      </c>
      <c r="E430" s="203">
        <v>4</v>
      </c>
      <c r="F430" s="203">
        <v>4646</v>
      </c>
      <c r="G430" s="203">
        <v>18584</v>
      </c>
      <c r="H430" s="203">
        <v>0</v>
      </c>
      <c r="I430" s="203">
        <v>0</v>
      </c>
      <c r="J430" s="203">
        <v>18584</v>
      </c>
    </row>
    <row r="431" spans="1:10" ht="14.1" customHeight="1" x14ac:dyDescent="0.15">
      <c r="A431" s="219"/>
      <c r="B431" s="219"/>
      <c r="C431" s="219"/>
      <c r="D431" s="201" t="s">
        <v>190</v>
      </c>
      <c r="E431" s="203">
        <v>10</v>
      </c>
      <c r="F431" s="203">
        <v>2635</v>
      </c>
      <c r="G431" s="203">
        <v>26350</v>
      </c>
      <c r="H431" s="203">
        <v>0</v>
      </c>
      <c r="I431" s="203">
        <v>0</v>
      </c>
      <c r="J431" s="203">
        <v>26350</v>
      </c>
    </row>
    <row r="432" spans="1:10" ht="14.1" customHeight="1" x14ac:dyDescent="0.15">
      <c r="A432" s="219"/>
      <c r="B432" s="219"/>
      <c r="C432" s="219"/>
      <c r="D432" s="201" t="s">
        <v>185</v>
      </c>
      <c r="E432" s="203">
        <v>6</v>
      </c>
      <c r="F432" s="203">
        <v>4479</v>
      </c>
      <c r="G432" s="203">
        <v>26874</v>
      </c>
      <c r="H432" s="203">
        <v>0</v>
      </c>
      <c r="I432" s="203">
        <v>0</v>
      </c>
      <c r="J432" s="203">
        <v>26874</v>
      </c>
    </row>
    <row r="433" spans="1:10" ht="14.1" customHeight="1" x14ac:dyDescent="0.15">
      <c r="A433" s="219"/>
      <c r="B433" s="219"/>
      <c r="C433" s="219"/>
      <c r="D433" s="201" t="s">
        <v>180</v>
      </c>
      <c r="E433" s="203">
        <v>21</v>
      </c>
      <c r="F433" s="203">
        <v>4479</v>
      </c>
      <c r="G433" s="203">
        <v>94059</v>
      </c>
      <c r="H433" s="203">
        <v>0</v>
      </c>
      <c r="I433" s="203">
        <v>0</v>
      </c>
      <c r="J433" s="203">
        <v>94059</v>
      </c>
    </row>
    <row r="434" spans="1:10" ht="14.1" customHeight="1" x14ac:dyDescent="0.15">
      <c r="A434" s="219"/>
      <c r="B434" s="219"/>
      <c r="C434" s="219"/>
      <c r="D434" s="201" t="s">
        <v>186</v>
      </c>
      <c r="E434" s="203">
        <v>97</v>
      </c>
      <c r="F434" s="203">
        <v>5580</v>
      </c>
      <c r="G434" s="203">
        <v>541260</v>
      </c>
      <c r="H434" s="203">
        <v>0</v>
      </c>
      <c r="I434" s="203">
        <v>0</v>
      </c>
      <c r="J434" s="203">
        <v>541260</v>
      </c>
    </row>
    <row r="435" spans="1:10" ht="14.1" customHeight="1" x14ac:dyDescent="0.15">
      <c r="A435" s="219"/>
      <c r="B435" s="219"/>
      <c r="C435" s="219"/>
      <c r="D435" s="201" t="s">
        <v>181</v>
      </c>
      <c r="E435" s="203">
        <v>258</v>
      </c>
      <c r="F435" s="203">
        <v>5580</v>
      </c>
      <c r="G435" s="203">
        <v>1439640</v>
      </c>
      <c r="H435" s="203">
        <v>0</v>
      </c>
      <c r="I435" s="203">
        <v>0</v>
      </c>
      <c r="J435" s="203">
        <v>1439640</v>
      </c>
    </row>
    <row r="436" spans="1:10" ht="29.1" customHeight="1" x14ac:dyDescent="0.15">
      <c r="A436" s="219"/>
      <c r="B436" s="219"/>
      <c r="C436" s="221" t="s">
        <v>202</v>
      </c>
      <c r="D436" s="201" t="s">
        <v>72</v>
      </c>
      <c r="E436" s="203">
        <v>46</v>
      </c>
      <c r="F436" s="203">
        <v>4358</v>
      </c>
      <c r="G436" s="203">
        <v>200468</v>
      </c>
      <c r="H436" s="203">
        <v>1554</v>
      </c>
      <c r="I436" s="203">
        <v>71484</v>
      </c>
      <c r="J436" s="203">
        <v>128984</v>
      </c>
    </row>
    <row r="437" spans="1:10" ht="14.1" customHeight="1" x14ac:dyDescent="0.15">
      <c r="A437" s="219"/>
      <c r="B437" s="219"/>
      <c r="C437" s="219"/>
      <c r="D437" s="201" t="s">
        <v>81</v>
      </c>
      <c r="E437" s="203">
        <v>9</v>
      </c>
      <c r="F437" s="203">
        <v>30976</v>
      </c>
      <c r="G437" s="203">
        <v>278784</v>
      </c>
      <c r="H437" s="203">
        <v>1554</v>
      </c>
      <c r="I437" s="203">
        <v>13986</v>
      </c>
      <c r="J437" s="203">
        <v>264798</v>
      </c>
    </row>
    <row r="438" spans="1:10" ht="14.1" customHeight="1" x14ac:dyDescent="0.15">
      <c r="A438" s="219"/>
      <c r="B438" s="219"/>
      <c r="C438" s="219"/>
      <c r="D438" s="201" t="s">
        <v>75</v>
      </c>
      <c r="E438" s="203">
        <v>10</v>
      </c>
      <c r="F438" s="203">
        <v>15906</v>
      </c>
      <c r="G438" s="203">
        <v>159060</v>
      </c>
      <c r="H438" s="203">
        <v>1554</v>
      </c>
      <c r="I438" s="203">
        <v>15540</v>
      </c>
      <c r="J438" s="203">
        <v>143520</v>
      </c>
    </row>
    <row r="439" spans="1:10" ht="14.1" customHeight="1" x14ac:dyDescent="0.15">
      <c r="A439" s="219"/>
      <c r="B439" s="219"/>
      <c r="C439" s="219"/>
      <c r="D439" s="201" t="s">
        <v>73</v>
      </c>
      <c r="E439" s="203">
        <v>8</v>
      </c>
      <c r="F439" s="203">
        <v>9019</v>
      </c>
      <c r="G439" s="203">
        <v>72152</v>
      </c>
      <c r="H439" s="203">
        <v>1554</v>
      </c>
      <c r="I439" s="203">
        <v>12432</v>
      </c>
      <c r="J439" s="203">
        <v>59720</v>
      </c>
    </row>
    <row r="440" spans="1:10" ht="14.1" customHeight="1" x14ac:dyDescent="0.15">
      <c r="A440" s="219"/>
      <c r="B440" s="219"/>
      <c r="C440" s="219"/>
      <c r="D440" s="201" t="s">
        <v>74</v>
      </c>
      <c r="E440" s="203">
        <v>1</v>
      </c>
      <c r="F440" s="203">
        <v>6200</v>
      </c>
      <c r="G440" s="203">
        <v>6200</v>
      </c>
      <c r="H440" s="203">
        <v>1554</v>
      </c>
      <c r="I440" s="203">
        <v>1554</v>
      </c>
      <c r="J440" s="203">
        <v>4646</v>
      </c>
    </row>
    <row r="441" spans="1:10" ht="14.1" customHeight="1" x14ac:dyDescent="0.15">
      <c r="A441" s="219"/>
      <c r="B441" s="219"/>
      <c r="C441" s="219"/>
      <c r="D441" s="201" t="s">
        <v>84</v>
      </c>
      <c r="E441" s="203">
        <v>5</v>
      </c>
      <c r="F441" s="203">
        <v>4189</v>
      </c>
      <c r="G441" s="203">
        <v>20945</v>
      </c>
      <c r="H441" s="203">
        <v>1554</v>
      </c>
      <c r="I441" s="203">
        <v>7770</v>
      </c>
      <c r="J441" s="203">
        <v>13175</v>
      </c>
    </row>
    <row r="442" spans="1:10" ht="14.1" customHeight="1" x14ac:dyDescent="0.15">
      <c r="A442" s="219"/>
      <c r="B442" s="219"/>
      <c r="C442" s="219"/>
      <c r="D442" s="201" t="s">
        <v>182</v>
      </c>
      <c r="E442" s="203">
        <v>53</v>
      </c>
      <c r="F442" s="203">
        <v>6033</v>
      </c>
      <c r="G442" s="203">
        <v>319749</v>
      </c>
      <c r="H442" s="203">
        <v>1554</v>
      </c>
      <c r="I442" s="203">
        <v>82362</v>
      </c>
      <c r="J442" s="203">
        <v>237387</v>
      </c>
    </row>
    <row r="443" spans="1:10" ht="14.1" customHeight="1" x14ac:dyDescent="0.15">
      <c r="A443" s="219"/>
      <c r="B443" s="219"/>
      <c r="C443" s="219"/>
      <c r="D443" s="201" t="s">
        <v>183</v>
      </c>
      <c r="E443" s="203">
        <v>3</v>
      </c>
      <c r="F443" s="203">
        <v>7134</v>
      </c>
      <c r="G443" s="203">
        <v>21402</v>
      </c>
      <c r="H443" s="203">
        <v>1554</v>
      </c>
      <c r="I443" s="203">
        <v>4662</v>
      </c>
      <c r="J443" s="203">
        <v>16740</v>
      </c>
    </row>
    <row r="444" spans="1:10" ht="29.1" customHeight="1" x14ac:dyDescent="0.15">
      <c r="A444" s="219"/>
      <c r="B444" s="219"/>
      <c r="C444" s="221" t="s">
        <v>203</v>
      </c>
      <c r="D444" s="201" t="s">
        <v>72</v>
      </c>
      <c r="E444" s="203">
        <v>17</v>
      </c>
      <c r="F444" s="203">
        <v>3956</v>
      </c>
      <c r="G444" s="203">
        <v>67259</v>
      </c>
      <c r="H444" s="203">
        <v>1495</v>
      </c>
      <c r="I444" s="203">
        <v>25415</v>
      </c>
      <c r="J444" s="203">
        <v>41844</v>
      </c>
    </row>
    <row r="445" spans="1:10" ht="14.1" customHeight="1" x14ac:dyDescent="0.15">
      <c r="A445" s="219"/>
      <c r="B445" s="219"/>
      <c r="C445" s="219"/>
      <c r="D445" s="201" t="s">
        <v>90</v>
      </c>
      <c r="E445" s="203">
        <v>23</v>
      </c>
      <c r="F445" s="203">
        <v>68415</v>
      </c>
      <c r="G445" s="203">
        <v>1573545</v>
      </c>
      <c r="H445" s="203">
        <v>1495</v>
      </c>
      <c r="I445" s="203">
        <v>34385</v>
      </c>
      <c r="J445" s="203">
        <v>1539160</v>
      </c>
    </row>
    <row r="446" spans="1:10" ht="14.1" customHeight="1" x14ac:dyDescent="0.15">
      <c r="A446" s="219"/>
      <c r="B446" s="219"/>
      <c r="C446" s="219"/>
      <c r="D446" s="201" t="s">
        <v>104</v>
      </c>
      <c r="E446" s="203">
        <v>5</v>
      </c>
      <c r="F446" s="203">
        <v>50677</v>
      </c>
      <c r="G446" s="203">
        <v>253385</v>
      </c>
      <c r="H446" s="203">
        <v>1495</v>
      </c>
      <c r="I446" s="203">
        <v>7475</v>
      </c>
      <c r="J446" s="203">
        <v>245910</v>
      </c>
    </row>
    <row r="447" spans="1:10" ht="14.1" customHeight="1" x14ac:dyDescent="0.15">
      <c r="A447" s="219"/>
      <c r="B447" s="219"/>
      <c r="C447" s="219"/>
      <c r="D447" s="201" t="s">
        <v>81</v>
      </c>
      <c r="E447" s="203">
        <v>55</v>
      </c>
      <c r="F447" s="203">
        <v>30533</v>
      </c>
      <c r="G447" s="203">
        <v>1679323</v>
      </c>
      <c r="H447" s="203">
        <v>1495</v>
      </c>
      <c r="I447" s="203">
        <v>82225</v>
      </c>
      <c r="J447" s="203">
        <v>1597098</v>
      </c>
    </row>
    <row r="448" spans="1:10" ht="14.1" customHeight="1" x14ac:dyDescent="0.15">
      <c r="A448" s="219"/>
      <c r="B448" s="219"/>
      <c r="C448" s="219"/>
      <c r="D448" s="201" t="s">
        <v>75</v>
      </c>
      <c r="E448" s="203">
        <v>76</v>
      </c>
      <c r="F448" s="203">
        <v>15502</v>
      </c>
      <c r="G448" s="203">
        <v>1178164</v>
      </c>
      <c r="H448" s="203">
        <v>1495</v>
      </c>
      <c r="I448" s="203">
        <v>113620</v>
      </c>
      <c r="J448" s="203">
        <v>1064544</v>
      </c>
    </row>
    <row r="449" spans="1:10" ht="14.1" customHeight="1" x14ac:dyDescent="0.15">
      <c r="A449" s="219"/>
      <c r="B449" s="219"/>
      <c r="C449" s="219"/>
      <c r="D449" s="201" t="s">
        <v>76</v>
      </c>
      <c r="E449" s="203">
        <v>25</v>
      </c>
      <c r="F449" s="203">
        <v>12472</v>
      </c>
      <c r="G449" s="203">
        <v>311800</v>
      </c>
      <c r="H449" s="203">
        <v>1495</v>
      </c>
      <c r="I449" s="203">
        <v>37375</v>
      </c>
      <c r="J449" s="203">
        <v>274425</v>
      </c>
    </row>
    <row r="450" spans="1:10" ht="14.1" customHeight="1" x14ac:dyDescent="0.15">
      <c r="A450" s="219"/>
      <c r="B450" s="219"/>
      <c r="C450" s="219"/>
      <c r="D450" s="201" t="s">
        <v>73</v>
      </c>
      <c r="E450" s="203">
        <v>24</v>
      </c>
      <c r="F450" s="203">
        <v>8566</v>
      </c>
      <c r="G450" s="203">
        <v>205576</v>
      </c>
      <c r="H450" s="203">
        <v>1495</v>
      </c>
      <c r="I450" s="203">
        <v>35880</v>
      </c>
      <c r="J450" s="203">
        <v>169696</v>
      </c>
    </row>
    <row r="451" spans="1:10" ht="14.1" customHeight="1" x14ac:dyDescent="0.15">
      <c r="A451" s="219"/>
      <c r="B451" s="219"/>
      <c r="C451" s="219"/>
      <c r="D451" s="201" t="s">
        <v>77</v>
      </c>
      <c r="E451" s="203">
        <v>4</v>
      </c>
      <c r="F451" s="203">
        <v>2813</v>
      </c>
      <c r="G451" s="203">
        <v>11252</v>
      </c>
      <c r="H451" s="203">
        <v>1495</v>
      </c>
      <c r="I451" s="203">
        <v>5980</v>
      </c>
      <c r="J451" s="203">
        <v>5272</v>
      </c>
    </row>
    <row r="452" spans="1:10" ht="14.1" customHeight="1" x14ac:dyDescent="0.15">
      <c r="A452" s="219"/>
      <c r="B452" s="219"/>
      <c r="C452" s="219"/>
      <c r="D452" s="201" t="s">
        <v>182</v>
      </c>
      <c r="E452" s="203">
        <v>43</v>
      </c>
      <c r="F452" s="203">
        <v>5771</v>
      </c>
      <c r="G452" s="203">
        <v>248146</v>
      </c>
      <c r="H452" s="203">
        <v>1495</v>
      </c>
      <c r="I452" s="203">
        <v>64285</v>
      </c>
      <c r="J452" s="203">
        <v>183861</v>
      </c>
    </row>
    <row r="453" spans="1:10" ht="14.1" customHeight="1" x14ac:dyDescent="0.15">
      <c r="A453" s="219"/>
      <c r="B453" s="219"/>
      <c r="C453" s="219"/>
      <c r="D453" s="201" t="s">
        <v>183</v>
      </c>
      <c r="E453" s="203">
        <v>77</v>
      </c>
      <c r="F453" s="203">
        <v>6867</v>
      </c>
      <c r="G453" s="203">
        <v>528759</v>
      </c>
      <c r="H453" s="203">
        <v>1495</v>
      </c>
      <c r="I453" s="203">
        <v>115115</v>
      </c>
      <c r="J453" s="203">
        <v>413644</v>
      </c>
    </row>
    <row r="454" spans="1:10" ht="29.1" customHeight="1" x14ac:dyDescent="0.15">
      <c r="A454" s="219"/>
      <c r="B454" s="219"/>
      <c r="C454" s="221" t="s">
        <v>204</v>
      </c>
      <c r="D454" s="201" t="s">
        <v>72</v>
      </c>
      <c r="E454" s="203">
        <v>1794</v>
      </c>
      <c r="F454" s="203">
        <v>3571</v>
      </c>
      <c r="G454" s="203">
        <v>6406374</v>
      </c>
      <c r="H454" s="203">
        <v>767</v>
      </c>
      <c r="I454" s="203">
        <v>1375998</v>
      </c>
      <c r="J454" s="203">
        <v>5030376</v>
      </c>
    </row>
    <row r="455" spans="1:10" ht="14.1" customHeight="1" x14ac:dyDescent="0.15">
      <c r="A455" s="219"/>
      <c r="B455" s="219"/>
      <c r="C455" s="219"/>
      <c r="D455" s="201" t="s">
        <v>90</v>
      </c>
      <c r="E455" s="203">
        <v>26</v>
      </c>
      <c r="F455" s="203">
        <v>67687</v>
      </c>
      <c r="G455" s="203">
        <v>1759862</v>
      </c>
      <c r="H455" s="203">
        <v>767</v>
      </c>
      <c r="I455" s="203">
        <v>19942</v>
      </c>
      <c r="J455" s="203">
        <v>1739920</v>
      </c>
    </row>
    <row r="456" spans="1:10" ht="14.1" customHeight="1" x14ac:dyDescent="0.15">
      <c r="A456" s="219"/>
      <c r="B456" s="219"/>
      <c r="C456" s="219"/>
      <c r="D456" s="201" t="s">
        <v>104</v>
      </c>
      <c r="E456" s="203">
        <v>15</v>
      </c>
      <c r="F456" s="203">
        <v>49949</v>
      </c>
      <c r="G456" s="203">
        <v>749235</v>
      </c>
      <c r="H456" s="203">
        <v>767</v>
      </c>
      <c r="I456" s="203">
        <v>11505</v>
      </c>
      <c r="J456" s="203">
        <v>737730</v>
      </c>
    </row>
    <row r="457" spans="1:10" ht="14.1" customHeight="1" x14ac:dyDescent="0.15">
      <c r="A457" s="219"/>
      <c r="B457" s="219"/>
      <c r="C457" s="219"/>
      <c r="D457" s="201" t="s">
        <v>81</v>
      </c>
      <c r="E457" s="203">
        <v>1919</v>
      </c>
      <c r="F457" s="203">
        <v>30189</v>
      </c>
      <c r="G457" s="203">
        <v>57932691</v>
      </c>
      <c r="H457" s="203">
        <v>767</v>
      </c>
      <c r="I457" s="203">
        <v>1471873</v>
      </c>
      <c r="J457" s="203">
        <v>56460818</v>
      </c>
    </row>
    <row r="458" spans="1:10" ht="14.1" customHeight="1" x14ac:dyDescent="0.15">
      <c r="A458" s="219"/>
      <c r="B458" s="219"/>
      <c r="C458" s="219"/>
      <c r="D458" s="201" t="s">
        <v>75</v>
      </c>
      <c r="E458" s="203">
        <v>2906</v>
      </c>
      <c r="F458" s="203">
        <v>15119</v>
      </c>
      <c r="G458" s="203">
        <v>43935814</v>
      </c>
      <c r="H458" s="203">
        <v>767</v>
      </c>
      <c r="I458" s="203">
        <v>2228902</v>
      </c>
      <c r="J458" s="203">
        <v>41706912</v>
      </c>
    </row>
    <row r="459" spans="1:10" ht="14.1" customHeight="1" x14ac:dyDescent="0.15">
      <c r="A459" s="219"/>
      <c r="B459" s="219"/>
      <c r="C459" s="219"/>
      <c r="D459" s="201" t="s">
        <v>76</v>
      </c>
      <c r="E459" s="203">
        <v>764</v>
      </c>
      <c r="F459" s="203">
        <v>11744</v>
      </c>
      <c r="G459" s="203">
        <v>8972416</v>
      </c>
      <c r="H459" s="203">
        <v>767</v>
      </c>
      <c r="I459" s="203">
        <v>585988</v>
      </c>
      <c r="J459" s="203">
        <v>8386428</v>
      </c>
    </row>
    <row r="460" spans="1:10" ht="14.1" customHeight="1" x14ac:dyDescent="0.15">
      <c r="A460" s="219"/>
      <c r="B460" s="219"/>
      <c r="C460" s="219"/>
      <c r="D460" s="201" t="s">
        <v>73</v>
      </c>
      <c r="E460" s="203">
        <v>1051</v>
      </c>
      <c r="F460" s="203">
        <v>8232</v>
      </c>
      <c r="G460" s="203">
        <v>8651832</v>
      </c>
      <c r="H460" s="203">
        <v>767</v>
      </c>
      <c r="I460" s="203">
        <v>806117</v>
      </c>
      <c r="J460" s="203">
        <v>7845715</v>
      </c>
    </row>
    <row r="461" spans="1:10" ht="14.1" customHeight="1" x14ac:dyDescent="0.15">
      <c r="A461" s="219"/>
      <c r="B461" s="219"/>
      <c r="C461" s="219"/>
      <c r="D461" s="201" t="s">
        <v>74</v>
      </c>
      <c r="E461" s="203">
        <v>168</v>
      </c>
      <c r="F461" s="203">
        <v>5413</v>
      </c>
      <c r="G461" s="203">
        <v>909384</v>
      </c>
      <c r="H461" s="203">
        <v>767</v>
      </c>
      <c r="I461" s="203">
        <v>128856</v>
      </c>
      <c r="J461" s="203">
        <v>780528</v>
      </c>
    </row>
    <row r="462" spans="1:10" ht="14.1" customHeight="1" x14ac:dyDescent="0.15">
      <c r="A462" s="219"/>
      <c r="B462" s="219"/>
      <c r="C462" s="219"/>
      <c r="D462" s="201" t="s">
        <v>84</v>
      </c>
      <c r="E462" s="203">
        <v>47</v>
      </c>
      <c r="F462" s="203">
        <v>3419</v>
      </c>
      <c r="G462" s="203">
        <v>160681</v>
      </c>
      <c r="H462" s="203">
        <v>767</v>
      </c>
      <c r="I462" s="203">
        <v>36049</v>
      </c>
      <c r="J462" s="203">
        <v>124632</v>
      </c>
    </row>
    <row r="463" spans="1:10" ht="14.1" customHeight="1" x14ac:dyDescent="0.15">
      <c r="A463" s="219"/>
      <c r="B463" s="219"/>
      <c r="C463" s="219"/>
      <c r="D463" s="201" t="s">
        <v>77</v>
      </c>
      <c r="E463" s="203">
        <v>16</v>
      </c>
      <c r="F463" s="203">
        <v>2085</v>
      </c>
      <c r="G463" s="203">
        <v>33360</v>
      </c>
      <c r="H463" s="203">
        <v>767</v>
      </c>
      <c r="I463" s="203">
        <v>12272</v>
      </c>
      <c r="J463" s="203">
        <v>21088</v>
      </c>
    </row>
    <row r="464" spans="1:10" ht="14.1" customHeight="1" x14ac:dyDescent="0.15">
      <c r="A464" s="219"/>
      <c r="B464" s="219"/>
      <c r="C464" s="219"/>
      <c r="D464" s="201" t="s">
        <v>94</v>
      </c>
      <c r="E464" s="203">
        <v>4</v>
      </c>
      <c r="F464" s="203">
        <v>1359</v>
      </c>
      <c r="G464" s="203">
        <v>5436</v>
      </c>
      <c r="H464" s="203">
        <v>767</v>
      </c>
      <c r="I464" s="203">
        <v>3068</v>
      </c>
      <c r="J464" s="203">
        <v>2368</v>
      </c>
    </row>
    <row r="465" spans="1:10" ht="14.1" customHeight="1" x14ac:dyDescent="0.15">
      <c r="A465" s="219"/>
      <c r="B465" s="219"/>
      <c r="C465" s="219"/>
      <c r="D465" s="201" t="s">
        <v>71</v>
      </c>
      <c r="E465" s="203">
        <v>118</v>
      </c>
      <c r="F465" s="203">
        <v>27217</v>
      </c>
      <c r="G465" s="203">
        <v>3211606</v>
      </c>
      <c r="H465" s="203">
        <v>767</v>
      </c>
      <c r="I465" s="203">
        <v>90506</v>
      </c>
      <c r="J465" s="203">
        <v>3121100</v>
      </c>
    </row>
    <row r="466" spans="1:10" ht="14.1" customHeight="1" x14ac:dyDescent="0.15">
      <c r="A466" s="219"/>
      <c r="B466" s="219"/>
      <c r="C466" s="219"/>
      <c r="D466" s="201" t="s">
        <v>182</v>
      </c>
      <c r="E466" s="203">
        <v>870</v>
      </c>
      <c r="F466" s="203">
        <v>5253</v>
      </c>
      <c r="G466" s="203">
        <v>4570316</v>
      </c>
      <c r="H466" s="203">
        <v>767</v>
      </c>
      <c r="I466" s="203">
        <v>667290</v>
      </c>
      <c r="J466" s="203">
        <v>3903026</v>
      </c>
    </row>
    <row r="467" spans="1:10" ht="14.1" customHeight="1" x14ac:dyDescent="0.15">
      <c r="A467" s="219"/>
      <c r="B467" s="219"/>
      <c r="C467" s="219"/>
      <c r="D467" s="201" t="s">
        <v>183</v>
      </c>
      <c r="E467" s="203">
        <v>4344</v>
      </c>
      <c r="F467" s="203">
        <v>6347</v>
      </c>
      <c r="G467" s="203">
        <v>27571368</v>
      </c>
      <c r="H467" s="203">
        <v>767</v>
      </c>
      <c r="I467" s="203">
        <v>3331848</v>
      </c>
      <c r="J467" s="203">
        <v>24239520</v>
      </c>
    </row>
    <row r="468" spans="1:10" ht="14.1" customHeight="1" x14ac:dyDescent="0.15">
      <c r="A468" s="219"/>
      <c r="B468" s="220" t="s">
        <v>211</v>
      </c>
      <c r="C468" s="218" t="s">
        <v>69</v>
      </c>
      <c r="D468" s="201" t="s">
        <v>195</v>
      </c>
      <c r="E468" s="203">
        <v>1</v>
      </c>
      <c r="F468" s="203">
        <v>66920</v>
      </c>
      <c r="G468" s="203">
        <v>66920</v>
      </c>
      <c r="H468" s="203">
        <v>1028</v>
      </c>
      <c r="I468" s="203">
        <v>1028</v>
      </c>
      <c r="J468" s="203">
        <v>65892</v>
      </c>
    </row>
    <row r="469" spans="1:10" ht="14.1" customHeight="1" x14ac:dyDescent="0.15">
      <c r="A469" s="219"/>
      <c r="B469" s="219"/>
      <c r="C469" s="219"/>
      <c r="D469" s="201" t="s">
        <v>187</v>
      </c>
      <c r="E469" s="203">
        <v>2</v>
      </c>
      <c r="F469" s="203">
        <v>49182</v>
      </c>
      <c r="G469" s="203">
        <v>98364</v>
      </c>
      <c r="H469" s="203">
        <v>1028</v>
      </c>
      <c r="I469" s="203">
        <v>2056</v>
      </c>
      <c r="J469" s="203">
        <v>96308</v>
      </c>
    </row>
    <row r="470" spans="1:10" ht="14.1" customHeight="1" x14ac:dyDescent="0.15">
      <c r="A470" s="219"/>
      <c r="B470" s="219"/>
      <c r="C470" s="219"/>
      <c r="D470" s="201" t="s">
        <v>188</v>
      </c>
      <c r="E470" s="203">
        <v>24</v>
      </c>
      <c r="F470" s="203">
        <v>29422</v>
      </c>
      <c r="G470" s="203">
        <v>706128</v>
      </c>
      <c r="H470" s="203">
        <v>1028</v>
      </c>
      <c r="I470" s="203">
        <v>24676</v>
      </c>
      <c r="J470" s="203">
        <v>681452</v>
      </c>
    </row>
    <row r="471" spans="1:10" ht="14.1" customHeight="1" x14ac:dyDescent="0.15">
      <c r="A471" s="219"/>
      <c r="B471" s="219"/>
      <c r="C471" s="219"/>
      <c r="D471" s="201" t="s">
        <v>87</v>
      </c>
      <c r="E471" s="203">
        <v>74</v>
      </c>
      <c r="F471" s="203">
        <v>29422</v>
      </c>
      <c r="G471" s="203">
        <v>2177228</v>
      </c>
      <c r="H471" s="203">
        <v>1028</v>
      </c>
      <c r="I471" s="203">
        <v>76086</v>
      </c>
      <c r="J471" s="203">
        <v>2101142</v>
      </c>
    </row>
    <row r="472" spans="1:10" ht="14.1" customHeight="1" x14ac:dyDescent="0.15">
      <c r="A472" s="219"/>
      <c r="B472" s="219"/>
      <c r="C472" s="219"/>
      <c r="D472" s="201" t="s">
        <v>184</v>
      </c>
      <c r="E472" s="203">
        <v>52</v>
      </c>
      <c r="F472" s="203">
        <v>14352</v>
      </c>
      <c r="G472" s="203">
        <v>746304</v>
      </c>
      <c r="H472" s="203">
        <v>1028</v>
      </c>
      <c r="I472" s="203">
        <v>53466</v>
      </c>
      <c r="J472" s="203">
        <v>692838</v>
      </c>
    </row>
    <row r="473" spans="1:10" ht="14.1" customHeight="1" x14ac:dyDescent="0.15">
      <c r="A473" s="219"/>
      <c r="B473" s="219"/>
      <c r="C473" s="219"/>
      <c r="D473" s="201" t="s">
        <v>80</v>
      </c>
      <c r="E473" s="203">
        <v>7</v>
      </c>
      <c r="F473" s="203">
        <v>14352</v>
      </c>
      <c r="G473" s="203">
        <v>100464</v>
      </c>
      <c r="H473" s="203">
        <v>1028</v>
      </c>
      <c r="I473" s="203">
        <v>7197</v>
      </c>
      <c r="J473" s="203">
        <v>93267</v>
      </c>
    </row>
    <row r="474" spans="1:10" ht="14.1" customHeight="1" x14ac:dyDescent="0.15">
      <c r="A474" s="219"/>
      <c r="B474" s="219"/>
      <c r="C474" s="219"/>
      <c r="D474" s="201" t="s">
        <v>189</v>
      </c>
      <c r="E474" s="203">
        <v>63</v>
      </c>
      <c r="F474" s="203">
        <v>10977</v>
      </c>
      <c r="G474" s="203">
        <v>691551</v>
      </c>
      <c r="H474" s="203">
        <v>1028</v>
      </c>
      <c r="I474" s="203">
        <v>64776</v>
      </c>
      <c r="J474" s="203">
        <v>626775</v>
      </c>
    </row>
    <row r="475" spans="1:10" ht="14.1" customHeight="1" x14ac:dyDescent="0.15">
      <c r="A475" s="219"/>
      <c r="B475" s="219"/>
      <c r="C475" s="219"/>
      <c r="D475" s="201" t="s">
        <v>85</v>
      </c>
      <c r="E475" s="203">
        <v>2</v>
      </c>
      <c r="F475" s="203">
        <v>10977</v>
      </c>
      <c r="G475" s="203">
        <v>21954</v>
      </c>
      <c r="H475" s="203">
        <v>1028</v>
      </c>
      <c r="I475" s="203">
        <v>2056</v>
      </c>
      <c r="J475" s="203">
        <v>19898</v>
      </c>
    </row>
    <row r="476" spans="1:10" ht="14.1" customHeight="1" x14ac:dyDescent="0.15">
      <c r="A476" s="219"/>
      <c r="B476" s="219"/>
      <c r="C476" s="219"/>
      <c r="D476" s="201" t="s">
        <v>179</v>
      </c>
      <c r="E476" s="203">
        <v>76</v>
      </c>
      <c r="F476" s="203">
        <v>7465</v>
      </c>
      <c r="G476" s="203">
        <v>567340</v>
      </c>
      <c r="H476" s="203">
        <v>1028</v>
      </c>
      <c r="I476" s="203">
        <v>78142</v>
      </c>
      <c r="J476" s="203">
        <v>489198</v>
      </c>
    </row>
    <row r="477" spans="1:10" ht="14.1" customHeight="1" x14ac:dyDescent="0.15">
      <c r="A477" s="219"/>
      <c r="B477" s="219"/>
      <c r="C477" s="219"/>
      <c r="D477" s="201" t="s">
        <v>79</v>
      </c>
      <c r="E477" s="203">
        <v>147</v>
      </c>
      <c r="F477" s="203">
        <v>7465</v>
      </c>
      <c r="G477" s="203">
        <v>1097355</v>
      </c>
      <c r="H477" s="203">
        <v>1028</v>
      </c>
      <c r="I477" s="203">
        <v>151143</v>
      </c>
      <c r="J477" s="203">
        <v>946212</v>
      </c>
    </row>
    <row r="478" spans="1:10" ht="14.1" customHeight="1" x14ac:dyDescent="0.15">
      <c r="A478" s="219"/>
      <c r="B478" s="219"/>
      <c r="C478" s="219"/>
      <c r="D478" s="201" t="s">
        <v>192</v>
      </c>
      <c r="E478" s="203">
        <v>14</v>
      </c>
      <c r="F478" s="203">
        <v>4646</v>
      </c>
      <c r="G478" s="203">
        <v>65044</v>
      </c>
      <c r="H478" s="203">
        <v>1028</v>
      </c>
      <c r="I478" s="203">
        <v>14395</v>
      </c>
      <c r="J478" s="203">
        <v>50649</v>
      </c>
    </row>
    <row r="479" spans="1:10" ht="14.1" customHeight="1" x14ac:dyDescent="0.15">
      <c r="A479" s="219"/>
      <c r="B479" s="219"/>
      <c r="C479" s="219"/>
      <c r="D479" s="201" t="s">
        <v>88</v>
      </c>
      <c r="E479" s="203">
        <v>7</v>
      </c>
      <c r="F479" s="203">
        <v>4646</v>
      </c>
      <c r="G479" s="203">
        <v>32522</v>
      </c>
      <c r="H479" s="203">
        <v>1028</v>
      </c>
      <c r="I479" s="203">
        <v>7197</v>
      </c>
      <c r="J479" s="203">
        <v>25325</v>
      </c>
    </row>
    <row r="480" spans="1:10" ht="14.1" customHeight="1" x14ac:dyDescent="0.15">
      <c r="A480" s="219"/>
      <c r="B480" s="219"/>
      <c r="C480" s="219"/>
      <c r="D480" s="201" t="s">
        <v>190</v>
      </c>
      <c r="E480" s="203">
        <v>3</v>
      </c>
      <c r="F480" s="203">
        <v>2635</v>
      </c>
      <c r="G480" s="203">
        <v>7905</v>
      </c>
      <c r="H480" s="203">
        <v>1028</v>
      </c>
      <c r="I480" s="203">
        <v>3085</v>
      </c>
      <c r="J480" s="203">
        <v>4820</v>
      </c>
    </row>
    <row r="481" spans="1:10" ht="14.1" customHeight="1" x14ac:dyDescent="0.15">
      <c r="A481" s="219"/>
      <c r="B481" s="219"/>
      <c r="C481" s="219"/>
      <c r="D481" s="201" t="s">
        <v>86</v>
      </c>
      <c r="E481" s="203">
        <v>1</v>
      </c>
      <c r="F481" s="203">
        <v>2635</v>
      </c>
      <c r="G481" s="203">
        <v>2635</v>
      </c>
      <c r="H481" s="203">
        <v>1028</v>
      </c>
      <c r="I481" s="203">
        <v>1028</v>
      </c>
      <c r="J481" s="203">
        <v>1607</v>
      </c>
    </row>
    <row r="482" spans="1:10" ht="14.1" customHeight="1" x14ac:dyDescent="0.15">
      <c r="A482" s="219"/>
      <c r="B482" s="219"/>
      <c r="C482" s="219"/>
      <c r="D482" s="201" t="s">
        <v>191</v>
      </c>
      <c r="E482" s="203">
        <v>7</v>
      </c>
      <c r="F482" s="203">
        <v>1318</v>
      </c>
      <c r="G482" s="203">
        <v>9226</v>
      </c>
      <c r="H482" s="203">
        <v>1028</v>
      </c>
      <c r="I482" s="203">
        <v>7197</v>
      </c>
      <c r="J482" s="203">
        <v>2029</v>
      </c>
    </row>
    <row r="483" spans="1:10" ht="14.1" customHeight="1" x14ac:dyDescent="0.15">
      <c r="A483" s="219"/>
      <c r="B483" s="219"/>
      <c r="C483" s="219"/>
      <c r="D483" s="201" t="s">
        <v>91</v>
      </c>
      <c r="E483" s="203">
        <v>1</v>
      </c>
      <c r="F483" s="203">
        <v>1318</v>
      </c>
      <c r="G483" s="203">
        <v>1318</v>
      </c>
      <c r="H483" s="203">
        <v>1028</v>
      </c>
      <c r="I483" s="203">
        <v>1028</v>
      </c>
      <c r="J483" s="203">
        <v>290</v>
      </c>
    </row>
    <row r="484" spans="1:10" ht="29.1" customHeight="1" x14ac:dyDescent="0.15">
      <c r="A484" s="219"/>
      <c r="B484" s="219"/>
      <c r="C484" s="221" t="s">
        <v>202</v>
      </c>
      <c r="D484" s="201" t="s">
        <v>81</v>
      </c>
      <c r="E484" s="203">
        <v>3</v>
      </c>
      <c r="F484" s="203">
        <v>30976</v>
      </c>
      <c r="G484" s="203">
        <v>92928</v>
      </c>
      <c r="H484" s="203">
        <v>2582</v>
      </c>
      <c r="I484" s="203">
        <v>7747</v>
      </c>
      <c r="J484" s="203">
        <v>85181</v>
      </c>
    </row>
    <row r="485" spans="1:10" ht="14.1" customHeight="1" x14ac:dyDescent="0.15">
      <c r="A485" s="219"/>
      <c r="B485" s="219"/>
      <c r="C485" s="219"/>
      <c r="D485" s="201" t="s">
        <v>75</v>
      </c>
      <c r="E485" s="203">
        <v>2</v>
      </c>
      <c r="F485" s="203">
        <v>15906</v>
      </c>
      <c r="G485" s="203">
        <v>31812</v>
      </c>
      <c r="H485" s="203">
        <v>2582</v>
      </c>
      <c r="I485" s="203">
        <v>5164</v>
      </c>
      <c r="J485" s="203">
        <v>26648</v>
      </c>
    </row>
    <row r="486" spans="1:10" ht="14.1" customHeight="1" x14ac:dyDescent="0.15">
      <c r="A486" s="219"/>
      <c r="B486" s="219"/>
      <c r="C486" s="219"/>
      <c r="D486" s="201" t="s">
        <v>73</v>
      </c>
      <c r="E486" s="203">
        <v>2</v>
      </c>
      <c r="F486" s="203">
        <v>9019</v>
      </c>
      <c r="G486" s="203">
        <v>18038</v>
      </c>
      <c r="H486" s="203">
        <v>2582</v>
      </c>
      <c r="I486" s="203">
        <v>5164</v>
      </c>
      <c r="J486" s="203">
        <v>12874</v>
      </c>
    </row>
    <row r="487" spans="1:10" ht="14.1" customHeight="1" x14ac:dyDescent="0.15">
      <c r="A487" s="219"/>
      <c r="B487" s="219"/>
      <c r="C487" s="219"/>
      <c r="D487" s="201" t="s">
        <v>74</v>
      </c>
      <c r="E487" s="203">
        <v>1</v>
      </c>
      <c r="F487" s="203">
        <v>6200</v>
      </c>
      <c r="G487" s="203">
        <v>6200</v>
      </c>
      <c r="H487" s="203">
        <v>2582</v>
      </c>
      <c r="I487" s="203">
        <v>2582</v>
      </c>
      <c r="J487" s="203">
        <v>3618</v>
      </c>
    </row>
    <row r="488" spans="1:10" ht="14.1" customHeight="1" x14ac:dyDescent="0.15">
      <c r="A488" s="219"/>
      <c r="B488" s="219"/>
      <c r="C488" s="219"/>
      <c r="D488" s="201" t="s">
        <v>77</v>
      </c>
      <c r="E488" s="203">
        <v>1</v>
      </c>
      <c r="F488" s="203">
        <v>2872</v>
      </c>
      <c r="G488" s="203">
        <v>2872</v>
      </c>
      <c r="H488" s="203">
        <v>2582</v>
      </c>
      <c r="I488" s="203">
        <v>2582</v>
      </c>
      <c r="J488" s="203">
        <v>290</v>
      </c>
    </row>
    <row r="489" spans="1:10" ht="29.1" customHeight="1" x14ac:dyDescent="0.15">
      <c r="A489" s="219"/>
      <c r="B489" s="219"/>
      <c r="C489" s="221" t="s">
        <v>203</v>
      </c>
      <c r="D489" s="201" t="s">
        <v>81</v>
      </c>
      <c r="E489" s="203">
        <v>9</v>
      </c>
      <c r="F489" s="203">
        <v>30917</v>
      </c>
      <c r="G489" s="203">
        <v>278253</v>
      </c>
      <c r="H489" s="203">
        <v>2523</v>
      </c>
      <c r="I489" s="203">
        <v>22709</v>
      </c>
      <c r="J489" s="203">
        <v>255544</v>
      </c>
    </row>
    <row r="490" spans="1:10" ht="14.1" customHeight="1" x14ac:dyDescent="0.15">
      <c r="A490" s="219"/>
      <c r="B490" s="219"/>
      <c r="C490" s="219"/>
      <c r="D490" s="201" t="s">
        <v>75</v>
      </c>
      <c r="E490" s="203">
        <v>60</v>
      </c>
      <c r="F490" s="203">
        <v>15689</v>
      </c>
      <c r="G490" s="203">
        <v>941356</v>
      </c>
      <c r="H490" s="203">
        <v>2523</v>
      </c>
      <c r="I490" s="203">
        <v>151391</v>
      </c>
      <c r="J490" s="203">
        <v>789965</v>
      </c>
    </row>
    <row r="491" spans="1:10" ht="14.1" customHeight="1" x14ac:dyDescent="0.15">
      <c r="A491" s="219"/>
      <c r="B491" s="219"/>
      <c r="C491" s="219"/>
      <c r="D491" s="201" t="s">
        <v>76</v>
      </c>
      <c r="E491" s="203">
        <v>49</v>
      </c>
      <c r="F491" s="203">
        <v>12383</v>
      </c>
      <c r="G491" s="203">
        <v>606760</v>
      </c>
      <c r="H491" s="203">
        <v>2523</v>
      </c>
      <c r="I491" s="203">
        <v>123636</v>
      </c>
      <c r="J491" s="203">
        <v>483124</v>
      </c>
    </row>
    <row r="492" spans="1:10" ht="14.1" customHeight="1" x14ac:dyDescent="0.15">
      <c r="A492" s="219"/>
      <c r="B492" s="219"/>
      <c r="C492" s="219"/>
      <c r="D492" s="201" t="s">
        <v>73</v>
      </c>
      <c r="E492" s="203">
        <v>53</v>
      </c>
      <c r="F492" s="203">
        <v>8933</v>
      </c>
      <c r="G492" s="203">
        <v>473424</v>
      </c>
      <c r="H492" s="203">
        <v>2523</v>
      </c>
      <c r="I492" s="203">
        <v>133729</v>
      </c>
      <c r="J492" s="203">
        <v>339695</v>
      </c>
    </row>
    <row r="493" spans="1:10" ht="14.1" customHeight="1" x14ac:dyDescent="0.15">
      <c r="A493" s="219"/>
      <c r="B493" s="219"/>
      <c r="C493" s="219"/>
      <c r="D493" s="201" t="s">
        <v>74</v>
      </c>
      <c r="E493" s="203">
        <v>1</v>
      </c>
      <c r="F493" s="203">
        <v>6141</v>
      </c>
      <c r="G493" s="203">
        <v>6141</v>
      </c>
      <c r="H493" s="203">
        <v>2523</v>
      </c>
      <c r="I493" s="203">
        <v>2523</v>
      </c>
      <c r="J493" s="203">
        <v>3618</v>
      </c>
    </row>
    <row r="494" spans="1:10" ht="29.1" customHeight="1" x14ac:dyDescent="0.15">
      <c r="A494" s="219"/>
      <c r="B494" s="219"/>
      <c r="C494" s="221" t="s">
        <v>204</v>
      </c>
      <c r="D494" s="201" t="s">
        <v>90</v>
      </c>
      <c r="E494" s="203">
        <v>23</v>
      </c>
      <c r="F494" s="203">
        <v>67687</v>
      </c>
      <c r="G494" s="203">
        <v>1556801</v>
      </c>
      <c r="H494" s="203">
        <v>1795</v>
      </c>
      <c r="I494" s="203">
        <v>41289</v>
      </c>
      <c r="J494" s="203">
        <v>1515512</v>
      </c>
    </row>
    <row r="495" spans="1:10" ht="14.1" customHeight="1" x14ac:dyDescent="0.15">
      <c r="A495" s="219"/>
      <c r="B495" s="219"/>
      <c r="C495" s="219"/>
      <c r="D495" s="201" t="s">
        <v>104</v>
      </c>
      <c r="E495" s="203">
        <v>86</v>
      </c>
      <c r="F495" s="203">
        <v>49949</v>
      </c>
      <c r="G495" s="203">
        <v>4295614</v>
      </c>
      <c r="H495" s="203">
        <v>1795</v>
      </c>
      <c r="I495" s="203">
        <v>154386</v>
      </c>
      <c r="J495" s="203">
        <v>4141228</v>
      </c>
    </row>
    <row r="496" spans="1:10" ht="14.1" customHeight="1" x14ac:dyDescent="0.15">
      <c r="A496" s="219"/>
      <c r="B496" s="219"/>
      <c r="C496" s="219"/>
      <c r="D496" s="201" t="s">
        <v>81</v>
      </c>
      <c r="E496" s="203">
        <v>2619</v>
      </c>
      <c r="F496" s="203">
        <v>30189</v>
      </c>
      <c r="G496" s="203">
        <v>79064991</v>
      </c>
      <c r="H496" s="203">
        <v>1795</v>
      </c>
      <c r="I496" s="203">
        <v>4701595</v>
      </c>
      <c r="J496" s="203">
        <v>74363396</v>
      </c>
    </row>
    <row r="497" spans="1:10" ht="14.1" customHeight="1" x14ac:dyDescent="0.15">
      <c r="A497" s="219"/>
      <c r="B497" s="219"/>
      <c r="C497" s="219"/>
      <c r="D497" s="201" t="s">
        <v>75</v>
      </c>
      <c r="E497" s="203">
        <v>4829</v>
      </c>
      <c r="F497" s="203">
        <v>15119</v>
      </c>
      <c r="G497" s="203">
        <v>73009651</v>
      </c>
      <c r="H497" s="203">
        <v>1795</v>
      </c>
      <c r="I497" s="203">
        <v>8668958</v>
      </c>
      <c r="J497" s="203">
        <v>64340693</v>
      </c>
    </row>
    <row r="498" spans="1:10" ht="14.1" customHeight="1" x14ac:dyDescent="0.15">
      <c r="A498" s="219"/>
      <c r="B498" s="219"/>
      <c r="C498" s="219"/>
      <c r="D498" s="201" t="s">
        <v>76</v>
      </c>
      <c r="E498" s="203">
        <v>6885</v>
      </c>
      <c r="F498" s="203">
        <v>11744</v>
      </c>
      <c r="G498" s="203">
        <v>80857440</v>
      </c>
      <c r="H498" s="203">
        <v>1795</v>
      </c>
      <c r="I498" s="203">
        <v>12359862</v>
      </c>
      <c r="J498" s="203">
        <v>68497578</v>
      </c>
    </row>
    <row r="499" spans="1:10" ht="14.1" customHeight="1" x14ac:dyDescent="0.15">
      <c r="A499" s="219"/>
      <c r="B499" s="219"/>
      <c r="C499" s="219"/>
      <c r="D499" s="201" t="s">
        <v>73</v>
      </c>
      <c r="E499" s="203">
        <v>10455</v>
      </c>
      <c r="F499" s="203">
        <v>8232</v>
      </c>
      <c r="G499" s="203">
        <v>86065560</v>
      </c>
      <c r="H499" s="203">
        <v>1795</v>
      </c>
      <c r="I499" s="203">
        <v>18768680</v>
      </c>
      <c r="J499" s="203">
        <v>67296880</v>
      </c>
    </row>
    <row r="500" spans="1:10" ht="14.1" customHeight="1" x14ac:dyDescent="0.15">
      <c r="A500" s="219"/>
      <c r="B500" s="219"/>
      <c r="C500" s="219"/>
      <c r="D500" s="201" t="s">
        <v>74</v>
      </c>
      <c r="E500" s="203">
        <v>877</v>
      </c>
      <c r="F500" s="203">
        <v>5413</v>
      </c>
      <c r="G500" s="203">
        <v>4747201</v>
      </c>
      <c r="H500" s="203">
        <v>1795</v>
      </c>
      <c r="I500" s="203">
        <v>1574379</v>
      </c>
      <c r="J500" s="203">
        <v>3172822</v>
      </c>
    </row>
    <row r="501" spans="1:10" ht="14.1" customHeight="1" x14ac:dyDescent="0.15">
      <c r="A501" s="219"/>
      <c r="B501" s="219"/>
      <c r="C501" s="219"/>
      <c r="D501" s="201" t="s">
        <v>84</v>
      </c>
      <c r="E501" s="203">
        <v>336</v>
      </c>
      <c r="F501" s="203">
        <v>3402</v>
      </c>
      <c r="G501" s="203">
        <v>1143072</v>
      </c>
      <c r="H501" s="203">
        <v>1795</v>
      </c>
      <c r="I501" s="203">
        <v>603183</v>
      </c>
      <c r="J501" s="203">
        <v>539889</v>
      </c>
    </row>
    <row r="502" spans="1:10" ht="14.1" customHeight="1" x14ac:dyDescent="0.15">
      <c r="A502" s="219"/>
      <c r="B502" s="219"/>
      <c r="C502" s="219"/>
      <c r="D502" s="201" t="s">
        <v>77</v>
      </c>
      <c r="E502" s="203">
        <v>798</v>
      </c>
      <c r="F502" s="203">
        <v>2085</v>
      </c>
      <c r="G502" s="203">
        <v>1663830</v>
      </c>
      <c r="H502" s="203">
        <v>1795</v>
      </c>
      <c r="I502" s="203">
        <v>1432559</v>
      </c>
      <c r="J502" s="203">
        <v>231271</v>
      </c>
    </row>
    <row r="503" spans="1:10" ht="14.1" customHeight="1" x14ac:dyDescent="0.15">
      <c r="A503" s="219" t="s">
        <v>36</v>
      </c>
      <c r="B503" s="219" t="s">
        <v>55</v>
      </c>
      <c r="C503" s="219"/>
      <c r="D503" s="219"/>
      <c r="E503" s="203">
        <v>8691</v>
      </c>
      <c r="F503" s="203"/>
      <c r="G503" s="203">
        <v>99645711</v>
      </c>
      <c r="H503" s="203"/>
      <c r="I503" s="203">
        <v>12725980</v>
      </c>
      <c r="J503" s="203">
        <v>86919731</v>
      </c>
    </row>
    <row r="504" spans="1:10" ht="14.1" customHeight="1" x14ac:dyDescent="0.15">
      <c r="A504" s="219"/>
      <c r="B504" s="201" t="s">
        <v>65</v>
      </c>
      <c r="C504" s="201" t="s">
        <v>66</v>
      </c>
      <c r="D504" s="201" t="s">
        <v>67</v>
      </c>
      <c r="E504" s="216">
        <v>3</v>
      </c>
      <c r="F504" s="216">
        <v>11085</v>
      </c>
      <c r="G504" s="216">
        <v>33255</v>
      </c>
      <c r="H504" s="216">
        <v>0</v>
      </c>
      <c r="I504" s="216">
        <v>0</v>
      </c>
      <c r="J504" s="216">
        <v>33255</v>
      </c>
    </row>
    <row r="505" spans="1:10" ht="14.1" customHeight="1" x14ac:dyDescent="0.15">
      <c r="A505" s="219"/>
      <c r="B505" s="220" t="s">
        <v>68</v>
      </c>
      <c r="C505" s="218" t="s">
        <v>69</v>
      </c>
      <c r="D505" s="201" t="s">
        <v>177</v>
      </c>
      <c r="E505" s="217"/>
      <c r="F505" s="217"/>
      <c r="G505" s="217"/>
      <c r="H505" s="217"/>
      <c r="I505" s="217"/>
      <c r="J505" s="217"/>
    </row>
    <row r="506" spans="1:10" ht="14.1" customHeight="1" x14ac:dyDescent="0.15">
      <c r="A506" s="219"/>
      <c r="B506" s="219"/>
      <c r="C506" s="219"/>
      <c r="D506" s="201" t="s">
        <v>175</v>
      </c>
      <c r="E506" s="203">
        <v>16</v>
      </c>
      <c r="F506" s="203">
        <v>11085</v>
      </c>
      <c r="G506" s="203">
        <v>177360</v>
      </c>
      <c r="H506" s="203">
        <v>0</v>
      </c>
      <c r="I506" s="203">
        <v>0</v>
      </c>
      <c r="J506" s="203">
        <v>177360</v>
      </c>
    </row>
    <row r="507" spans="1:10" ht="29.1" customHeight="1" x14ac:dyDescent="0.15">
      <c r="A507" s="219"/>
      <c r="B507" s="219"/>
      <c r="C507" s="202" t="s">
        <v>204</v>
      </c>
      <c r="D507" s="201" t="s">
        <v>176</v>
      </c>
      <c r="E507" s="203">
        <v>745</v>
      </c>
      <c r="F507" s="203">
        <v>11852</v>
      </c>
      <c r="G507" s="203">
        <v>8829740</v>
      </c>
      <c r="H507" s="203">
        <v>1778</v>
      </c>
      <c r="I507" s="203">
        <v>1324610</v>
      </c>
      <c r="J507" s="203">
        <v>7505130</v>
      </c>
    </row>
    <row r="508" spans="1:10" ht="14.1" customHeight="1" x14ac:dyDescent="0.15">
      <c r="A508" s="219"/>
      <c r="B508" s="220" t="s">
        <v>78</v>
      </c>
      <c r="C508" s="204" t="s">
        <v>69</v>
      </c>
      <c r="D508" s="201" t="s">
        <v>79</v>
      </c>
      <c r="E508" s="203">
        <v>3</v>
      </c>
      <c r="F508" s="203">
        <v>7465</v>
      </c>
      <c r="G508" s="203">
        <v>22395</v>
      </c>
      <c r="H508" s="203">
        <v>0</v>
      </c>
      <c r="I508" s="203">
        <v>0</v>
      </c>
      <c r="J508" s="203">
        <v>22395</v>
      </c>
    </row>
    <row r="509" spans="1:10" ht="29.1" customHeight="1" x14ac:dyDescent="0.15">
      <c r="A509" s="219"/>
      <c r="B509" s="219"/>
      <c r="C509" s="221" t="s">
        <v>202</v>
      </c>
      <c r="D509" s="201" t="s">
        <v>73</v>
      </c>
      <c r="E509" s="203">
        <v>7</v>
      </c>
      <c r="F509" s="203">
        <v>9019</v>
      </c>
      <c r="G509" s="203">
        <v>63133</v>
      </c>
      <c r="H509" s="203">
        <v>2034</v>
      </c>
      <c r="I509" s="203">
        <v>14236</v>
      </c>
      <c r="J509" s="203">
        <v>48897</v>
      </c>
    </row>
    <row r="510" spans="1:10" ht="14.1" customHeight="1" x14ac:dyDescent="0.15">
      <c r="A510" s="219"/>
      <c r="B510" s="219"/>
      <c r="C510" s="219"/>
      <c r="D510" s="201" t="s">
        <v>93</v>
      </c>
      <c r="E510" s="203">
        <v>37</v>
      </c>
      <c r="F510" s="203">
        <v>9151</v>
      </c>
      <c r="G510" s="203">
        <v>338587</v>
      </c>
      <c r="H510" s="203">
        <v>2166</v>
      </c>
      <c r="I510" s="203">
        <v>80131</v>
      </c>
      <c r="J510" s="203">
        <v>258456</v>
      </c>
    </row>
    <row r="511" spans="1:10" ht="29.1" customHeight="1" x14ac:dyDescent="0.15">
      <c r="A511" s="219"/>
      <c r="B511" s="219"/>
      <c r="C511" s="221" t="s">
        <v>204</v>
      </c>
      <c r="D511" s="201" t="s">
        <v>73</v>
      </c>
      <c r="E511" s="203">
        <v>1760</v>
      </c>
      <c r="F511" s="203">
        <v>8232</v>
      </c>
      <c r="G511" s="203">
        <v>14488320</v>
      </c>
      <c r="H511" s="203">
        <v>1247</v>
      </c>
      <c r="I511" s="203">
        <v>2194198</v>
      </c>
      <c r="J511" s="203">
        <v>12294122</v>
      </c>
    </row>
    <row r="512" spans="1:10" ht="14.1" customHeight="1" x14ac:dyDescent="0.15">
      <c r="A512" s="219"/>
      <c r="B512" s="219"/>
      <c r="C512" s="219"/>
      <c r="D512" s="201" t="s">
        <v>93</v>
      </c>
      <c r="E512" s="203">
        <v>354</v>
      </c>
      <c r="F512" s="203">
        <v>8364</v>
      </c>
      <c r="G512" s="203">
        <v>2960856</v>
      </c>
      <c r="H512" s="203">
        <v>1379</v>
      </c>
      <c r="I512" s="203">
        <v>488061</v>
      </c>
      <c r="J512" s="203">
        <v>2472795</v>
      </c>
    </row>
    <row r="513" spans="1:10" ht="29.1" customHeight="1" x14ac:dyDescent="0.15">
      <c r="A513" s="219"/>
      <c r="B513" s="221" t="s">
        <v>210</v>
      </c>
      <c r="C513" s="218" t="s">
        <v>69</v>
      </c>
      <c r="D513" s="201" t="s">
        <v>87</v>
      </c>
      <c r="E513" s="203">
        <v>1</v>
      </c>
      <c r="F513" s="203">
        <v>29422</v>
      </c>
      <c r="G513" s="203">
        <v>29422</v>
      </c>
      <c r="H513" s="203">
        <v>0</v>
      </c>
      <c r="I513" s="203">
        <v>0</v>
      </c>
      <c r="J513" s="203">
        <v>29422</v>
      </c>
    </row>
    <row r="514" spans="1:10" ht="14.1" customHeight="1" x14ac:dyDescent="0.15">
      <c r="A514" s="219"/>
      <c r="B514" s="219"/>
      <c r="C514" s="219"/>
      <c r="D514" s="201" t="s">
        <v>184</v>
      </c>
      <c r="E514" s="203">
        <v>1</v>
      </c>
      <c r="F514" s="203">
        <v>14352</v>
      </c>
      <c r="G514" s="203">
        <v>14352</v>
      </c>
      <c r="H514" s="203">
        <v>0</v>
      </c>
      <c r="I514" s="203">
        <v>0</v>
      </c>
      <c r="J514" s="203">
        <v>14352</v>
      </c>
    </row>
    <row r="515" spans="1:10" ht="14.1" customHeight="1" x14ac:dyDescent="0.15">
      <c r="A515" s="219"/>
      <c r="B515" s="219"/>
      <c r="C515" s="219"/>
      <c r="D515" s="201" t="s">
        <v>80</v>
      </c>
      <c r="E515" s="203">
        <v>2</v>
      </c>
      <c r="F515" s="203">
        <v>14352</v>
      </c>
      <c r="G515" s="203">
        <v>28704</v>
      </c>
      <c r="H515" s="203">
        <v>0</v>
      </c>
      <c r="I515" s="203">
        <v>0</v>
      </c>
      <c r="J515" s="203">
        <v>28704</v>
      </c>
    </row>
    <row r="516" spans="1:10" ht="14.1" customHeight="1" x14ac:dyDescent="0.15">
      <c r="A516" s="219"/>
      <c r="B516" s="219"/>
      <c r="C516" s="219"/>
      <c r="D516" s="201" t="s">
        <v>179</v>
      </c>
      <c r="E516" s="203">
        <v>6</v>
      </c>
      <c r="F516" s="203">
        <v>7465</v>
      </c>
      <c r="G516" s="203">
        <v>44790</v>
      </c>
      <c r="H516" s="203">
        <v>0</v>
      </c>
      <c r="I516" s="203">
        <v>0</v>
      </c>
      <c r="J516" s="203">
        <v>44790</v>
      </c>
    </row>
    <row r="517" spans="1:10" ht="14.1" customHeight="1" x14ac:dyDescent="0.15">
      <c r="A517" s="219"/>
      <c r="B517" s="219"/>
      <c r="C517" s="219"/>
      <c r="D517" s="201" t="s">
        <v>79</v>
      </c>
      <c r="E517" s="203">
        <v>7</v>
      </c>
      <c r="F517" s="203">
        <v>7465</v>
      </c>
      <c r="G517" s="203">
        <v>52255</v>
      </c>
      <c r="H517" s="203">
        <v>0</v>
      </c>
      <c r="I517" s="203">
        <v>0</v>
      </c>
      <c r="J517" s="203">
        <v>52255</v>
      </c>
    </row>
    <row r="518" spans="1:10" ht="14.1" customHeight="1" x14ac:dyDescent="0.15">
      <c r="A518" s="219"/>
      <c r="B518" s="219"/>
      <c r="C518" s="219"/>
      <c r="D518" s="201" t="s">
        <v>88</v>
      </c>
      <c r="E518" s="203">
        <v>1</v>
      </c>
      <c r="F518" s="203">
        <v>4646</v>
      </c>
      <c r="G518" s="203">
        <v>4646</v>
      </c>
      <c r="H518" s="203">
        <v>0</v>
      </c>
      <c r="I518" s="203">
        <v>0</v>
      </c>
      <c r="J518" s="203">
        <v>4646</v>
      </c>
    </row>
    <row r="519" spans="1:10" ht="14.1" customHeight="1" x14ac:dyDescent="0.15">
      <c r="A519" s="219"/>
      <c r="B519" s="219"/>
      <c r="C519" s="219"/>
      <c r="D519" s="201" t="s">
        <v>181</v>
      </c>
      <c r="E519" s="203">
        <v>15</v>
      </c>
      <c r="F519" s="203">
        <v>5580</v>
      </c>
      <c r="G519" s="203">
        <v>83700</v>
      </c>
      <c r="H519" s="203">
        <v>0</v>
      </c>
      <c r="I519" s="203">
        <v>0</v>
      </c>
      <c r="J519" s="203">
        <v>83700</v>
      </c>
    </row>
    <row r="520" spans="1:10" ht="29.1" customHeight="1" x14ac:dyDescent="0.15">
      <c r="A520" s="219"/>
      <c r="B520" s="219"/>
      <c r="C520" s="221" t="s">
        <v>202</v>
      </c>
      <c r="D520" s="201" t="s">
        <v>81</v>
      </c>
      <c r="E520" s="203">
        <v>10</v>
      </c>
      <c r="F520" s="203">
        <v>30976</v>
      </c>
      <c r="G520" s="203">
        <v>309760</v>
      </c>
      <c r="H520" s="203">
        <v>1554</v>
      </c>
      <c r="I520" s="203">
        <v>15540</v>
      </c>
      <c r="J520" s="203">
        <v>294220</v>
      </c>
    </row>
    <row r="521" spans="1:10" ht="14.1" customHeight="1" x14ac:dyDescent="0.15">
      <c r="A521" s="219"/>
      <c r="B521" s="219"/>
      <c r="C521" s="219"/>
      <c r="D521" s="201" t="s">
        <v>73</v>
      </c>
      <c r="E521" s="203">
        <v>3</v>
      </c>
      <c r="F521" s="203">
        <v>9019</v>
      </c>
      <c r="G521" s="203">
        <v>27057</v>
      </c>
      <c r="H521" s="203">
        <v>1554</v>
      </c>
      <c r="I521" s="203">
        <v>4662</v>
      </c>
      <c r="J521" s="203">
        <v>22395</v>
      </c>
    </row>
    <row r="522" spans="1:10" ht="14.1" customHeight="1" x14ac:dyDescent="0.15">
      <c r="A522" s="219"/>
      <c r="B522" s="219"/>
      <c r="C522" s="219"/>
      <c r="D522" s="201" t="s">
        <v>77</v>
      </c>
      <c r="E522" s="203">
        <v>1</v>
      </c>
      <c r="F522" s="203">
        <v>2872</v>
      </c>
      <c r="G522" s="203">
        <v>2872</v>
      </c>
      <c r="H522" s="203">
        <v>1554</v>
      </c>
      <c r="I522" s="203">
        <v>1554</v>
      </c>
      <c r="J522" s="203">
        <v>1318</v>
      </c>
    </row>
    <row r="523" spans="1:10" ht="14.1" customHeight="1" x14ac:dyDescent="0.15">
      <c r="A523" s="219"/>
      <c r="B523" s="219"/>
      <c r="C523" s="219"/>
      <c r="D523" s="201" t="s">
        <v>182</v>
      </c>
      <c r="E523" s="203">
        <v>16</v>
      </c>
      <c r="F523" s="203">
        <v>6033</v>
      </c>
      <c r="G523" s="203">
        <v>96528</v>
      </c>
      <c r="H523" s="203">
        <v>1554</v>
      </c>
      <c r="I523" s="203">
        <v>24864</v>
      </c>
      <c r="J523" s="203">
        <v>71664</v>
      </c>
    </row>
    <row r="524" spans="1:10" ht="29.1" customHeight="1" x14ac:dyDescent="0.15">
      <c r="A524" s="219"/>
      <c r="B524" s="219"/>
      <c r="C524" s="202" t="s">
        <v>203</v>
      </c>
      <c r="D524" s="201" t="s">
        <v>182</v>
      </c>
      <c r="E524" s="203">
        <v>4</v>
      </c>
      <c r="F524" s="203">
        <v>5974</v>
      </c>
      <c r="G524" s="203">
        <v>23896</v>
      </c>
      <c r="H524" s="203">
        <v>1495</v>
      </c>
      <c r="I524" s="203">
        <v>5980</v>
      </c>
      <c r="J524" s="203">
        <v>17916</v>
      </c>
    </row>
    <row r="525" spans="1:10" ht="29.1" customHeight="1" x14ac:dyDescent="0.15">
      <c r="A525" s="219"/>
      <c r="B525" s="219"/>
      <c r="C525" s="221" t="s">
        <v>204</v>
      </c>
      <c r="D525" s="201" t="s">
        <v>72</v>
      </c>
      <c r="E525" s="203">
        <v>1</v>
      </c>
      <c r="F525" s="203">
        <v>3571</v>
      </c>
      <c r="G525" s="203">
        <v>3571</v>
      </c>
      <c r="H525" s="203">
        <v>767</v>
      </c>
      <c r="I525" s="203">
        <v>767</v>
      </c>
      <c r="J525" s="203">
        <v>2804</v>
      </c>
    </row>
    <row r="526" spans="1:10" ht="14.1" customHeight="1" x14ac:dyDescent="0.15">
      <c r="A526" s="219"/>
      <c r="B526" s="219"/>
      <c r="C526" s="219"/>
      <c r="D526" s="201" t="s">
        <v>104</v>
      </c>
      <c r="E526" s="203">
        <v>2</v>
      </c>
      <c r="F526" s="203">
        <v>49949</v>
      </c>
      <c r="G526" s="203">
        <v>99898</v>
      </c>
      <c r="H526" s="203">
        <v>767</v>
      </c>
      <c r="I526" s="203">
        <v>1534</v>
      </c>
      <c r="J526" s="203">
        <v>98364</v>
      </c>
    </row>
    <row r="527" spans="1:10" ht="14.1" customHeight="1" x14ac:dyDescent="0.15">
      <c r="A527" s="219"/>
      <c r="B527" s="219"/>
      <c r="C527" s="219"/>
      <c r="D527" s="201" t="s">
        <v>81</v>
      </c>
      <c r="E527" s="203">
        <v>405</v>
      </c>
      <c r="F527" s="203">
        <v>30189</v>
      </c>
      <c r="G527" s="203">
        <v>12226545</v>
      </c>
      <c r="H527" s="203">
        <v>767</v>
      </c>
      <c r="I527" s="203">
        <v>310635</v>
      </c>
      <c r="J527" s="203">
        <v>11915910</v>
      </c>
    </row>
    <row r="528" spans="1:10" ht="14.1" customHeight="1" x14ac:dyDescent="0.15">
      <c r="A528" s="219"/>
      <c r="B528" s="219"/>
      <c r="C528" s="219"/>
      <c r="D528" s="201" t="s">
        <v>75</v>
      </c>
      <c r="E528" s="203">
        <v>449</v>
      </c>
      <c r="F528" s="203">
        <v>15119</v>
      </c>
      <c r="G528" s="203">
        <v>6788431</v>
      </c>
      <c r="H528" s="203">
        <v>767</v>
      </c>
      <c r="I528" s="203">
        <v>344383</v>
      </c>
      <c r="J528" s="203">
        <v>6444048</v>
      </c>
    </row>
    <row r="529" spans="1:10" ht="14.1" customHeight="1" x14ac:dyDescent="0.15">
      <c r="A529" s="219"/>
      <c r="B529" s="219"/>
      <c r="C529" s="219"/>
      <c r="D529" s="201" t="s">
        <v>76</v>
      </c>
      <c r="E529" s="203">
        <v>35</v>
      </c>
      <c r="F529" s="203">
        <v>11744</v>
      </c>
      <c r="G529" s="203">
        <v>411040</v>
      </c>
      <c r="H529" s="203">
        <v>767</v>
      </c>
      <c r="I529" s="203">
        <v>26845</v>
      </c>
      <c r="J529" s="203">
        <v>384195</v>
      </c>
    </row>
    <row r="530" spans="1:10" ht="14.1" customHeight="1" x14ac:dyDescent="0.15">
      <c r="A530" s="219"/>
      <c r="B530" s="219"/>
      <c r="C530" s="219"/>
      <c r="D530" s="201" t="s">
        <v>73</v>
      </c>
      <c r="E530" s="203">
        <v>386</v>
      </c>
      <c r="F530" s="203">
        <v>8232</v>
      </c>
      <c r="G530" s="203">
        <v>3177552</v>
      </c>
      <c r="H530" s="203">
        <v>767</v>
      </c>
      <c r="I530" s="203">
        <v>296062</v>
      </c>
      <c r="J530" s="203">
        <v>2881490</v>
      </c>
    </row>
    <row r="531" spans="1:10" ht="14.1" customHeight="1" x14ac:dyDescent="0.15">
      <c r="A531" s="219"/>
      <c r="B531" s="219"/>
      <c r="C531" s="219"/>
      <c r="D531" s="201" t="s">
        <v>84</v>
      </c>
      <c r="E531" s="203">
        <v>19</v>
      </c>
      <c r="F531" s="203">
        <v>3402</v>
      </c>
      <c r="G531" s="203">
        <v>64638</v>
      </c>
      <c r="H531" s="203">
        <v>767</v>
      </c>
      <c r="I531" s="203">
        <v>14573</v>
      </c>
      <c r="J531" s="203">
        <v>50065</v>
      </c>
    </row>
    <row r="532" spans="1:10" ht="14.1" customHeight="1" x14ac:dyDescent="0.15">
      <c r="A532" s="219"/>
      <c r="B532" s="219"/>
      <c r="C532" s="219"/>
      <c r="D532" s="201" t="s">
        <v>77</v>
      </c>
      <c r="E532" s="203">
        <v>30</v>
      </c>
      <c r="F532" s="203">
        <v>2085</v>
      </c>
      <c r="G532" s="203">
        <v>62550</v>
      </c>
      <c r="H532" s="203">
        <v>767</v>
      </c>
      <c r="I532" s="203">
        <v>23010</v>
      </c>
      <c r="J532" s="203">
        <v>39540</v>
      </c>
    </row>
    <row r="533" spans="1:10" ht="14.1" customHeight="1" x14ac:dyDescent="0.15">
      <c r="A533" s="219"/>
      <c r="B533" s="219"/>
      <c r="C533" s="219"/>
      <c r="D533" s="201" t="s">
        <v>182</v>
      </c>
      <c r="E533" s="203">
        <v>240</v>
      </c>
      <c r="F533" s="203">
        <v>5246</v>
      </c>
      <c r="G533" s="203">
        <v>1259040</v>
      </c>
      <c r="H533" s="203">
        <v>767</v>
      </c>
      <c r="I533" s="203">
        <v>184080</v>
      </c>
      <c r="J533" s="203">
        <v>1074960</v>
      </c>
    </row>
    <row r="534" spans="1:10" ht="14.1" customHeight="1" x14ac:dyDescent="0.15">
      <c r="A534" s="219"/>
      <c r="B534" s="219"/>
      <c r="C534" s="219"/>
      <c r="D534" s="201" t="s">
        <v>183</v>
      </c>
      <c r="E534" s="203">
        <v>15</v>
      </c>
      <c r="F534" s="203">
        <v>6347</v>
      </c>
      <c r="G534" s="203">
        <v>95205</v>
      </c>
      <c r="H534" s="203">
        <v>767</v>
      </c>
      <c r="I534" s="203">
        <v>11505</v>
      </c>
      <c r="J534" s="203">
        <v>83700</v>
      </c>
    </row>
    <row r="535" spans="1:10" ht="14.1" customHeight="1" x14ac:dyDescent="0.15">
      <c r="A535" s="219"/>
      <c r="B535" s="220" t="s">
        <v>211</v>
      </c>
      <c r="C535" s="218" t="s">
        <v>69</v>
      </c>
      <c r="D535" s="201" t="s">
        <v>188</v>
      </c>
      <c r="E535" s="203">
        <v>5</v>
      </c>
      <c r="F535" s="203">
        <v>29422</v>
      </c>
      <c r="G535" s="203">
        <v>147110</v>
      </c>
      <c r="H535" s="203">
        <v>1028</v>
      </c>
      <c r="I535" s="203">
        <v>5141</v>
      </c>
      <c r="J535" s="203">
        <v>141969</v>
      </c>
    </row>
    <row r="536" spans="1:10" ht="14.1" customHeight="1" x14ac:dyDescent="0.15">
      <c r="A536" s="219"/>
      <c r="B536" s="219"/>
      <c r="C536" s="219"/>
      <c r="D536" s="201" t="s">
        <v>87</v>
      </c>
      <c r="E536" s="203">
        <v>1</v>
      </c>
      <c r="F536" s="203">
        <v>29422</v>
      </c>
      <c r="G536" s="203">
        <v>29422</v>
      </c>
      <c r="H536" s="203">
        <v>1028</v>
      </c>
      <c r="I536" s="203">
        <v>1028</v>
      </c>
      <c r="J536" s="203">
        <v>28394</v>
      </c>
    </row>
    <row r="537" spans="1:10" ht="14.1" customHeight="1" x14ac:dyDescent="0.15">
      <c r="A537" s="219"/>
      <c r="B537" s="219"/>
      <c r="C537" s="219"/>
      <c r="D537" s="201" t="s">
        <v>184</v>
      </c>
      <c r="E537" s="203">
        <v>5</v>
      </c>
      <c r="F537" s="203">
        <v>14352</v>
      </c>
      <c r="G537" s="203">
        <v>71760</v>
      </c>
      <c r="H537" s="203">
        <v>1028</v>
      </c>
      <c r="I537" s="203">
        <v>5141</v>
      </c>
      <c r="J537" s="203">
        <v>66619</v>
      </c>
    </row>
    <row r="538" spans="1:10" ht="14.1" customHeight="1" x14ac:dyDescent="0.15">
      <c r="A538" s="219"/>
      <c r="B538" s="219"/>
      <c r="C538" s="219"/>
      <c r="D538" s="201" t="s">
        <v>80</v>
      </c>
      <c r="E538" s="203">
        <v>2</v>
      </c>
      <c r="F538" s="203">
        <v>14352</v>
      </c>
      <c r="G538" s="203">
        <v>28704</v>
      </c>
      <c r="H538" s="203">
        <v>1028</v>
      </c>
      <c r="I538" s="203">
        <v>2056</v>
      </c>
      <c r="J538" s="203">
        <v>26648</v>
      </c>
    </row>
    <row r="539" spans="1:10" ht="14.1" customHeight="1" x14ac:dyDescent="0.15">
      <c r="A539" s="219"/>
      <c r="B539" s="219"/>
      <c r="C539" s="219"/>
      <c r="D539" s="201" t="s">
        <v>189</v>
      </c>
      <c r="E539" s="203">
        <v>7</v>
      </c>
      <c r="F539" s="203">
        <v>10977</v>
      </c>
      <c r="G539" s="203">
        <v>76839</v>
      </c>
      <c r="H539" s="203">
        <v>1028</v>
      </c>
      <c r="I539" s="203">
        <v>7197</v>
      </c>
      <c r="J539" s="203">
        <v>69642</v>
      </c>
    </row>
    <row r="540" spans="1:10" ht="14.1" customHeight="1" x14ac:dyDescent="0.15">
      <c r="A540" s="219"/>
      <c r="B540" s="219"/>
      <c r="C540" s="219"/>
      <c r="D540" s="201" t="s">
        <v>85</v>
      </c>
      <c r="E540" s="203">
        <v>5</v>
      </c>
      <c r="F540" s="203">
        <v>10977</v>
      </c>
      <c r="G540" s="203">
        <v>54885</v>
      </c>
      <c r="H540" s="203">
        <v>1028</v>
      </c>
      <c r="I540" s="203">
        <v>5141</v>
      </c>
      <c r="J540" s="203">
        <v>49744</v>
      </c>
    </row>
    <row r="541" spans="1:10" ht="14.1" customHeight="1" x14ac:dyDescent="0.15">
      <c r="A541" s="219"/>
      <c r="B541" s="219"/>
      <c r="C541" s="219"/>
      <c r="D541" s="201" t="s">
        <v>179</v>
      </c>
      <c r="E541" s="203">
        <v>14</v>
      </c>
      <c r="F541" s="203">
        <v>7465</v>
      </c>
      <c r="G541" s="203">
        <v>104510</v>
      </c>
      <c r="H541" s="203">
        <v>1028</v>
      </c>
      <c r="I541" s="203">
        <v>14395</v>
      </c>
      <c r="J541" s="203">
        <v>90115</v>
      </c>
    </row>
    <row r="542" spans="1:10" ht="14.1" customHeight="1" x14ac:dyDescent="0.15">
      <c r="A542" s="219"/>
      <c r="B542" s="219"/>
      <c r="C542" s="219"/>
      <c r="D542" s="201" t="s">
        <v>79</v>
      </c>
      <c r="E542" s="203">
        <v>8</v>
      </c>
      <c r="F542" s="203">
        <v>7465</v>
      </c>
      <c r="G542" s="203">
        <v>59720</v>
      </c>
      <c r="H542" s="203">
        <v>1028</v>
      </c>
      <c r="I542" s="203">
        <v>8225</v>
      </c>
      <c r="J542" s="203">
        <v>51495</v>
      </c>
    </row>
    <row r="543" spans="1:10" ht="14.1" customHeight="1" x14ac:dyDescent="0.15">
      <c r="A543" s="219"/>
      <c r="B543" s="219"/>
      <c r="C543" s="219"/>
      <c r="D543" s="201" t="s">
        <v>192</v>
      </c>
      <c r="E543" s="203">
        <v>2</v>
      </c>
      <c r="F543" s="203">
        <v>4646</v>
      </c>
      <c r="G543" s="203">
        <v>9292</v>
      </c>
      <c r="H543" s="203">
        <v>1028</v>
      </c>
      <c r="I543" s="203">
        <v>2056</v>
      </c>
      <c r="J543" s="203">
        <v>7236</v>
      </c>
    </row>
    <row r="544" spans="1:10" ht="14.1" customHeight="1" x14ac:dyDescent="0.15">
      <c r="A544" s="219"/>
      <c r="B544" s="219"/>
      <c r="C544" s="219"/>
      <c r="D544" s="201" t="s">
        <v>88</v>
      </c>
      <c r="E544" s="203">
        <v>1</v>
      </c>
      <c r="F544" s="203">
        <v>4646</v>
      </c>
      <c r="G544" s="203">
        <v>4646</v>
      </c>
      <c r="H544" s="203">
        <v>1028</v>
      </c>
      <c r="I544" s="203">
        <v>1028</v>
      </c>
      <c r="J544" s="203">
        <v>3618</v>
      </c>
    </row>
    <row r="545" spans="1:10" ht="14.1" customHeight="1" x14ac:dyDescent="0.15">
      <c r="A545" s="219"/>
      <c r="B545" s="219"/>
      <c r="C545" s="219"/>
      <c r="D545" s="201" t="s">
        <v>191</v>
      </c>
      <c r="E545" s="203">
        <v>1</v>
      </c>
      <c r="F545" s="203">
        <v>1318</v>
      </c>
      <c r="G545" s="203">
        <v>1318</v>
      </c>
      <c r="H545" s="203">
        <v>1028</v>
      </c>
      <c r="I545" s="203">
        <v>1028</v>
      </c>
      <c r="J545" s="203">
        <v>290</v>
      </c>
    </row>
    <row r="546" spans="1:10" ht="29.1" customHeight="1" x14ac:dyDescent="0.15">
      <c r="A546" s="219"/>
      <c r="B546" s="219"/>
      <c r="C546" s="221" t="s">
        <v>202</v>
      </c>
      <c r="D546" s="201" t="s">
        <v>81</v>
      </c>
      <c r="E546" s="203">
        <v>1</v>
      </c>
      <c r="F546" s="203">
        <v>30976</v>
      </c>
      <c r="G546" s="203">
        <v>30976</v>
      </c>
      <c r="H546" s="203">
        <v>2582</v>
      </c>
      <c r="I546" s="203">
        <v>2582</v>
      </c>
      <c r="J546" s="203">
        <v>28394</v>
      </c>
    </row>
    <row r="547" spans="1:10" ht="14.1" customHeight="1" x14ac:dyDescent="0.15">
      <c r="A547" s="219"/>
      <c r="B547" s="219"/>
      <c r="C547" s="219"/>
      <c r="D547" s="201" t="s">
        <v>75</v>
      </c>
      <c r="E547" s="203">
        <v>1</v>
      </c>
      <c r="F547" s="203">
        <v>15906</v>
      </c>
      <c r="G547" s="203">
        <v>15906</v>
      </c>
      <c r="H547" s="203">
        <v>2582</v>
      </c>
      <c r="I547" s="203">
        <v>2582</v>
      </c>
      <c r="J547" s="203">
        <v>13324</v>
      </c>
    </row>
    <row r="548" spans="1:10" ht="14.1" customHeight="1" x14ac:dyDescent="0.15">
      <c r="A548" s="219"/>
      <c r="B548" s="219"/>
      <c r="C548" s="219"/>
      <c r="D548" s="201" t="s">
        <v>73</v>
      </c>
      <c r="E548" s="203">
        <v>7</v>
      </c>
      <c r="F548" s="203">
        <v>9019</v>
      </c>
      <c r="G548" s="203">
        <v>63133</v>
      </c>
      <c r="H548" s="203">
        <v>2582</v>
      </c>
      <c r="I548" s="203">
        <v>18075</v>
      </c>
      <c r="J548" s="203">
        <v>45058</v>
      </c>
    </row>
    <row r="549" spans="1:10" ht="29.1" customHeight="1" x14ac:dyDescent="0.15">
      <c r="A549" s="219"/>
      <c r="B549" s="219"/>
      <c r="C549" s="221" t="s">
        <v>204</v>
      </c>
      <c r="D549" s="201" t="s">
        <v>104</v>
      </c>
      <c r="E549" s="203">
        <v>90</v>
      </c>
      <c r="F549" s="203">
        <v>49949</v>
      </c>
      <c r="G549" s="203">
        <v>4495410</v>
      </c>
      <c r="H549" s="203">
        <v>1795</v>
      </c>
      <c r="I549" s="203">
        <v>161567</v>
      </c>
      <c r="J549" s="203">
        <v>4333843</v>
      </c>
    </row>
    <row r="550" spans="1:10" ht="14.1" customHeight="1" x14ac:dyDescent="0.15">
      <c r="A550" s="219"/>
      <c r="B550" s="219"/>
      <c r="C550" s="219"/>
      <c r="D550" s="201" t="s">
        <v>81</v>
      </c>
      <c r="E550" s="203">
        <v>362</v>
      </c>
      <c r="F550" s="203">
        <v>30189</v>
      </c>
      <c r="G550" s="203">
        <v>10928418</v>
      </c>
      <c r="H550" s="203">
        <v>1795</v>
      </c>
      <c r="I550" s="203">
        <v>649858</v>
      </c>
      <c r="J550" s="203">
        <v>10278560</v>
      </c>
    </row>
    <row r="551" spans="1:10" ht="14.1" customHeight="1" x14ac:dyDescent="0.15">
      <c r="A551" s="219"/>
      <c r="B551" s="219"/>
      <c r="C551" s="219"/>
      <c r="D551" s="201" t="s">
        <v>75</v>
      </c>
      <c r="E551" s="203">
        <v>334</v>
      </c>
      <c r="F551" s="203">
        <v>15119</v>
      </c>
      <c r="G551" s="203">
        <v>5049746</v>
      </c>
      <c r="H551" s="203">
        <v>1795</v>
      </c>
      <c r="I551" s="203">
        <v>599592</v>
      </c>
      <c r="J551" s="203">
        <v>4450154</v>
      </c>
    </row>
    <row r="552" spans="1:10" ht="14.1" customHeight="1" x14ac:dyDescent="0.15">
      <c r="A552" s="219"/>
      <c r="B552" s="219"/>
      <c r="C552" s="219"/>
      <c r="D552" s="201" t="s">
        <v>76</v>
      </c>
      <c r="E552" s="203">
        <v>489</v>
      </c>
      <c r="F552" s="203">
        <v>11744</v>
      </c>
      <c r="G552" s="203">
        <v>5742816</v>
      </c>
      <c r="H552" s="203">
        <v>1795</v>
      </c>
      <c r="I552" s="203">
        <v>877846</v>
      </c>
      <c r="J552" s="203">
        <v>4864970</v>
      </c>
    </row>
    <row r="553" spans="1:10" ht="14.1" customHeight="1" x14ac:dyDescent="0.15">
      <c r="A553" s="219"/>
      <c r="B553" s="219"/>
      <c r="C553" s="219"/>
      <c r="D553" s="201" t="s">
        <v>73</v>
      </c>
      <c r="E553" s="203">
        <v>2377</v>
      </c>
      <c r="F553" s="203">
        <v>8232</v>
      </c>
      <c r="G553" s="203">
        <v>19567464</v>
      </c>
      <c r="H553" s="203">
        <v>1795</v>
      </c>
      <c r="I553" s="203">
        <v>4267159</v>
      </c>
      <c r="J553" s="203">
        <v>15300305</v>
      </c>
    </row>
    <row r="554" spans="1:10" ht="14.1" customHeight="1" x14ac:dyDescent="0.15">
      <c r="A554" s="219"/>
      <c r="B554" s="219"/>
      <c r="C554" s="219"/>
      <c r="D554" s="201" t="s">
        <v>74</v>
      </c>
      <c r="E554" s="203">
        <v>129</v>
      </c>
      <c r="F554" s="203">
        <v>5413</v>
      </c>
      <c r="G554" s="203">
        <v>698277</v>
      </c>
      <c r="H554" s="203">
        <v>1795</v>
      </c>
      <c r="I554" s="203">
        <v>231579</v>
      </c>
      <c r="J554" s="203">
        <v>466698</v>
      </c>
    </row>
    <row r="555" spans="1:10" ht="14.1" customHeight="1" x14ac:dyDescent="0.15">
      <c r="A555" s="219"/>
      <c r="B555" s="219"/>
      <c r="C555" s="219"/>
      <c r="D555" s="201" t="s">
        <v>84</v>
      </c>
      <c r="E555" s="203">
        <v>53</v>
      </c>
      <c r="F555" s="203">
        <v>3402</v>
      </c>
      <c r="G555" s="203">
        <v>180306</v>
      </c>
      <c r="H555" s="203">
        <v>1795</v>
      </c>
      <c r="I555" s="203">
        <v>95145</v>
      </c>
      <c r="J555" s="203">
        <v>85161</v>
      </c>
    </row>
    <row r="556" spans="1:10" ht="14.1" customHeight="1" x14ac:dyDescent="0.15">
      <c r="A556" s="219"/>
      <c r="B556" s="219"/>
      <c r="C556" s="219"/>
      <c r="D556" s="201" t="s">
        <v>77</v>
      </c>
      <c r="E556" s="203">
        <v>223</v>
      </c>
      <c r="F556" s="203">
        <v>2085</v>
      </c>
      <c r="G556" s="203">
        <v>464955</v>
      </c>
      <c r="H556" s="203">
        <v>1795</v>
      </c>
      <c r="I556" s="203">
        <v>400327</v>
      </c>
      <c r="J556" s="203">
        <v>64628</v>
      </c>
    </row>
    <row r="557" spans="1:10" ht="14.1" customHeight="1" x14ac:dyDescent="0.15">
      <c r="A557" s="219" t="s">
        <v>5</v>
      </c>
      <c r="B557" s="219" t="s">
        <v>55</v>
      </c>
      <c r="C557" s="219"/>
      <c r="D557" s="219"/>
      <c r="E557" s="203">
        <v>7763</v>
      </c>
      <c r="F557" s="203"/>
      <c r="G557" s="203">
        <v>115444096</v>
      </c>
      <c r="H557" s="203"/>
      <c r="I557" s="203">
        <v>10398362</v>
      </c>
      <c r="J557" s="203">
        <v>105045734</v>
      </c>
    </row>
    <row r="558" spans="1:10" ht="14.1" customHeight="1" x14ac:dyDescent="0.15">
      <c r="A558" s="219"/>
      <c r="B558" s="201" t="s">
        <v>65</v>
      </c>
      <c r="C558" s="201" t="s">
        <v>66</v>
      </c>
      <c r="D558" s="201" t="s">
        <v>67</v>
      </c>
      <c r="E558" s="216">
        <v>7</v>
      </c>
      <c r="F558" s="216">
        <v>11085</v>
      </c>
      <c r="G558" s="216">
        <v>77595</v>
      </c>
      <c r="H558" s="216">
        <v>0</v>
      </c>
      <c r="I558" s="216">
        <v>0</v>
      </c>
      <c r="J558" s="216">
        <v>77595</v>
      </c>
    </row>
    <row r="559" spans="1:10" ht="14.1" customHeight="1" x14ac:dyDescent="0.15">
      <c r="A559" s="219"/>
      <c r="B559" s="220" t="s">
        <v>68</v>
      </c>
      <c r="C559" s="218" t="s">
        <v>69</v>
      </c>
      <c r="D559" s="201" t="s">
        <v>177</v>
      </c>
      <c r="E559" s="217"/>
      <c r="F559" s="217"/>
      <c r="G559" s="217"/>
      <c r="H559" s="217"/>
      <c r="I559" s="217"/>
      <c r="J559" s="217"/>
    </row>
    <row r="560" spans="1:10" ht="14.1" customHeight="1" x14ac:dyDescent="0.15">
      <c r="A560" s="219"/>
      <c r="B560" s="219"/>
      <c r="C560" s="219"/>
      <c r="D560" s="201" t="s">
        <v>175</v>
      </c>
      <c r="E560" s="203">
        <v>5</v>
      </c>
      <c r="F560" s="203">
        <v>11085</v>
      </c>
      <c r="G560" s="203">
        <v>55425</v>
      </c>
      <c r="H560" s="203">
        <v>0</v>
      </c>
      <c r="I560" s="203">
        <v>0</v>
      </c>
      <c r="J560" s="203">
        <v>55425</v>
      </c>
    </row>
    <row r="561" spans="1:10" ht="29.1" customHeight="1" x14ac:dyDescent="0.15">
      <c r="A561" s="219"/>
      <c r="B561" s="219"/>
      <c r="C561" s="202" t="s">
        <v>202</v>
      </c>
      <c r="D561" s="201" t="s">
        <v>176</v>
      </c>
      <c r="E561" s="203">
        <v>18</v>
      </c>
      <c r="F561" s="203">
        <v>12639</v>
      </c>
      <c r="G561" s="203">
        <v>227502</v>
      </c>
      <c r="H561" s="203">
        <v>2565</v>
      </c>
      <c r="I561" s="203">
        <v>46170</v>
      </c>
      <c r="J561" s="203">
        <v>181332</v>
      </c>
    </row>
    <row r="562" spans="1:10" ht="29.1" customHeight="1" x14ac:dyDescent="0.15">
      <c r="A562" s="219"/>
      <c r="B562" s="219"/>
      <c r="C562" s="202" t="s">
        <v>204</v>
      </c>
      <c r="D562" s="201" t="s">
        <v>176</v>
      </c>
      <c r="E562" s="203">
        <v>694</v>
      </c>
      <c r="F562" s="203">
        <v>11852</v>
      </c>
      <c r="G562" s="203">
        <v>8225288</v>
      </c>
      <c r="H562" s="203">
        <v>1778</v>
      </c>
      <c r="I562" s="203">
        <v>1233932</v>
      </c>
      <c r="J562" s="203">
        <v>6991356</v>
      </c>
    </row>
    <row r="563" spans="1:10" ht="29.1" customHeight="1" x14ac:dyDescent="0.15">
      <c r="A563" s="219"/>
      <c r="B563" s="221" t="s">
        <v>210</v>
      </c>
      <c r="C563" s="218" t="s">
        <v>69</v>
      </c>
      <c r="D563" s="201" t="s">
        <v>188</v>
      </c>
      <c r="E563" s="203">
        <v>3</v>
      </c>
      <c r="F563" s="203">
        <v>29422</v>
      </c>
      <c r="G563" s="203">
        <v>88266</v>
      </c>
      <c r="H563" s="203">
        <v>0</v>
      </c>
      <c r="I563" s="203">
        <v>0</v>
      </c>
      <c r="J563" s="203">
        <v>88266</v>
      </c>
    </row>
    <row r="564" spans="1:10" ht="14.1" customHeight="1" x14ac:dyDescent="0.15">
      <c r="A564" s="219"/>
      <c r="B564" s="219"/>
      <c r="C564" s="219"/>
      <c r="D564" s="201" t="s">
        <v>87</v>
      </c>
      <c r="E564" s="203">
        <v>4</v>
      </c>
      <c r="F564" s="203">
        <v>29422</v>
      </c>
      <c r="G564" s="203">
        <v>117688</v>
      </c>
      <c r="H564" s="203">
        <v>0</v>
      </c>
      <c r="I564" s="203">
        <v>0</v>
      </c>
      <c r="J564" s="203">
        <v>117688</v>
      </c>
    </row>
    <row r="565" spans="1:10" ht="14.1" customHeight="1" x14ac:dyDescent="0.15">
      <c r="A565" s="219"/>
      <c r="B565" s="219"/>
      <c r="C565" s="219"/>
      <c r="D565" s="201" t="s">
        <v>184</v>
      </c>
      <c r="E565" s="203">
        <v>3</v>
      </c>
      <c r="F565" s="203">
        <v>14352</v>
      </c>
      <c r="G565" s="203">
        <v>43056</v>
      </c>
      <c r="H565" s="203">
        <v>0</v>
      </c>
      <c r="I565" s="203">
        <v>0</v>
      </c>
      <c r="J565" s="203">
        <v>43056</v>
      </c>
    </row>
    <row r="566" spans="1:10" ht="14.1" customHeight="1" x14ac:dyDescent="0.15">
      <c r="A566" s="219"/>
      <c r="B566" s="219"/>
      <c r="C566" s="219"/>
      <c r="D566" s="201" t="s">
        <v>80</v>
      </c>
      <c r="E566" s="203">
        <v>50</v>
      </c>
      <c r="F566" s="203">
        <v>14352</v>
      </c>
      <c r="G566" s="203">
        <v>717600</v>
      </c>
      <c r="H566" s="203">
        <v>0</v>
      </c>
      <c r="I566" s="203">
        <v>0</v>
      </c>
      <c r="J566" s="203">
        <v>717600</v>
      </c>
    </row>
    <row r="567" spans="1:10" ht="14.1" customHeight="1" x14ac:dyDescent="0.15">
      <c r="A567" s="219"/>
      <c r="B567" s="219"/>
      <c r="C567" s="219"/>
      <c r="D567" s="201" t="s">
        <v>85</v>
      </c>
      <c r="E567" s="203">
        <v>1</v>
      </c>
      <c r="F567" s="203">
        <v>10977</v>
      </c>
      <c r="G567" s="203">
        <v>10977</v>
      </c>
      <c r="H567" s="203">
        <v>0</v>
      </c>
      <c r="I567" s="203">
        <v>0</v>
      </c>
      <c r="J567" s="203">
        <v>10977</v>
      </c>
    </row>
    <row r="568" spans="1:10" ht="14.1" customHeight="1" x14ac:dyDescent="0.15">
      <c r="A568" s="219"/>
      <c r="B568" s="219"/>
      <c r="C568" s="219"/>
      <c r="D568" s="201" t="s">
        <v>179</v>
      </c>
      <c r="E568" s="203">
        <v>2</v>
      </c>
      <c r="F568" s="203">
        <v>7465</v>
      </c>
      <c r="G568" s="203">
        <v>14930</v>
      </c>
      <c r="H568" s="203">
        <v>0</v>
      </c>
      <c r="I568" s="203">
        <v>0</v>
      </c>
      <c r="J568" s="203">
        <v>14930</v>
      </c>
    </row>
    <row r="569" spans="1:10" ht="14.1" customHeight="1" x14ac:dyDescent="0.15">
      <c r="A569" s="219"/>
      <c r="B569" s="219"/>
      <c r="C569" s="219"/>
      <c r="D569" s="201" t="s">
        <v>79</v>
      </c>
      <c r="E569" s="203">
        <v>5</v>
      </c>
      <c r="F569" s="203">
        <v>7465</v>
      </c>
      <c r="G569" s="203">
        <v>37325</v>
      </c>
      <c r="H569" s="203">
        <v>0</v>
      </c>
      <c r="I569" s="203">
        <v>0</v>
      </c>
      <c r="J569" s="203">
        <v>37325</v>
      </c>
    </row>
    <row r="570" spans="1:10" ht="14.1" customHeight="1" x14ac:dyDescent="0.15">
      <c r="A570" s="219"/>
      <c r="B570" s="219"/>
      <c r="C570" s="219"/>
      <c r="D570" s="201" t="s">
        <v>186</v>
      </c>
      <c r="E570" s="203">
        <v>1</v>
      </c>
      <c r="F570" s="203">
        <v>5580</v>
      </c>
      <c r="G570" s="203">
        <v>5580</v>
      </c>
      <c r="H570" s="203">
        <v>0</v>
      </c>
      <c r="I570" s="203">
        <v>0</v>
      </c>
      <c r="J570" s="203">
        <v>5580</v>
      </c>
    </row>
    <row r="571" spans="1:10" ht="14.1" customHeight="1" x14ac:dyDescent="0.15">
      <c r="A571" s="219"/>
      <c r="B571" s="219"/>
      <c r="C571" s="219"/>
      <c r="D571" s="201" t="s">
        <v>181</v>
      </c>
      <c r="E571" s="203">
        <v>51</v>
      </c>
      <c r="F571" s="203">
        <v>5580</v>
      </c>
      <c r="G571" s="203">
        <v>284580</v>
      </c>
      <c r="H571" s="203">
        <v>0</v>
      </c>
      <c r="I571" s="203">
        <v>0</v>
      </c>
      <c r="J571" s="203">
        <v>284580</v>
      </c>
    </row>
    <row r="572" spans="1:10" ht="29.1" customHeight="1" x14ac:dyDescent="0.15">
      <c r="A572" s="219"/>
      <c r="B572" s="219"/>
      <c r="C572" s="221" t="s">
        <v>202</v>
      </c>
      <c r="D572" s="201" t="s">
        <v>81</v>
      </c>
      <c r="E572" s="203">
        <v>9</v>
      </c>
      <c r="F572" s="203">
        <v>30976</v>
      </c>
      <c r="G572" s="203">
        <v>278784</v>
      </c>
      <c r="H572" s="203">
        <v>1554</v>
      </c>
      <c r="I572" s="203">
        <v>13986</v>
      </c>
      <c r="J572" s="203">
        <v>264798</v>
      </c>
    </row>
    <row r="573" spans="1:10" ht="14.1" customHeight="1" x14ac:dyDescent="0.15">
      <c r="A573" s="219"/>
      <c r="B573" s="219"/>
      <c r="C573" s="219"/>
      <c r="D573" s="201" t="s">
        <v>75</v>
      </c>
      <c r="E573" s="203">
        <v>3</v>
      </c>
      <c r="F573" s="203">
        <v>15906</v>
      </c>
      <c r="G573" s="203">
        <v>47718</v>
      </c>
      <c r="H573" s="203">
        <v>1554</v>
      </c>
      <c r="I573" s="203">
        <v>4662</v>
      </c>
      <c r="J573" s="203">
        <v>43056</v>
      </c>
    </row>
    <row r="574" spans="1:10" ht="14.1" customHeight="1" x14ac:dyDescent="0.15">
      <c r="A574" s="219"/>
      <c r="B574" s="219"/>
      <c r="C574" s="219"/>
      <c r="D574" s="201" t="s">
        <v>76</v>
      </c>
      <c r="E574" s="203">
        <v>1</v>
      </c>
      <c r="F574" s="203">
        <v>12531</v>
      </c>
      <c r="G574" s="203">
        <v>12531</v>
      </c>
      <c r="H574" s="203">
        <v>1554</v>
      </c>
      <c r="I574" s="203">
        <v>1554</v>
      </c>
      <c r="J574" s="203">
        <v>10977</v>
      </c>
    </row>
    <row r="575" spans="1:10" ht="14.1" customHeight="1" x14ac:dyDescent="0.15">
      <c r="A575" s="219"/>
      <c r="B575" s="219"/>
      <c r="C575" s="219"/>
      <c r="D575" s="201" t="s">
        <v>73</v>
      </c>
      <c r="E575" s="203">
        <v>4</v>
      </c>
      <c r="F575" s="203">
        <v>9019</v>
      </c>
      <c r="G575" s="203">
        <v>36076</v>
      </c>
      <c r="H575" s="203">
        <v>1554</v>
      </c>
      <c r="I575" s="203">
        <v>6216</v>
      </c>
      <c r="J575" s="203">
        <v>29860</v>
      </c>
    </row>
    <row r="576" spans="1:10" ht="14.1" customHeight="1" x14ac:dyDescent="0.15">
      <c r="A576" s="219"/>
      <c r="B576" s="219"/>
      <c r="C576" s="219"/>
      <c r="D576" s="201" t="s">
        <v>183</v>
      </c>
      <c r="E576" s="203">
        <v>3</v>
      </c>
      <c r="F576" s="203">
        <v>7134</v>
      </c>
      <c r="G576" s="203">
        <v>21402</v>
      </c>
      <c r="H576" s="203">
        <v>1554</v>
      </c>
      <c r="I576" s="203">
        <v>4662</v>
      </c>
      <c r="J576" s="203">
        <v>16740</v>
      </c>
    </row>
    <row r="577" spans="1:10" ht="29.1" customHeight="1" x14ac:dyDescent="0.15">
      <c r="A577" s="219"/>
      <c r="B577" s="219"/>
      <c r="C577" s="202" t="s">
        <v>203</v>
      </c>
      <c r="D577" s="201" t="s">
        <v>182</v>
      </c>
      <c r="E577" s="203">
        <v>7</v>
      </c>
      <c r="F577" s="203">
        <v>5870</v>
      </c>
      <c r="G577" s="203">
        <v>41090</v>
      </c>
      <c r="H577" s="203">
        <v>1495</v>
      </c>
      <c r="I577" s="203">
        <v>10465</v>
      </c>
      <c r="J577" s="203">
        <v>30625</v>
      </c>
    </row>
    <row r="578" spans="1:10" ht="29.1" customHeight="1" x14ac:dyDescent="0.15">
      <c r="A578" s="219"/>
      <c r="B578" s="219"/>
      <c r="C578" s="221" t="s">
        <v>204</v>
      </c>
      <c r="D578" s="201" t="s">
        <v>104</v>
      </c>
      <c r="E578" s="203">
        <v>2</v>
      </c>
      <c r="F578" s="203">
        <v>49949</v>
      </c>
      <c r="G578" s="203">
        <v>99898</v>
      </c>
      <c r="H578" s="203">
        <v>767</v>
      </c>
      <c r="I578" s="203">
        <v>1534</v>
      </c>
      <c r="J578" s="203">
        <v>98364</v>
      </c>
    </row>
    <row r="579" spans="1:10" ht="14.1" customHeight="1" x14ac:dyDescent="0.15">
      <c r="A579" s="219"/>
      <c r="B579" s="219"/>
      <c r="C579" s="219"/>
      <c r="D579" s="201" t="s">
        <v>81</v>
      </c>
      <c r="E579" s="203">
        <v>662</v>
      </c>
      <c r="F579" s="203">
        <v>30189</v>
      </c>
      <c r="G579" s="203">
        <v>19985118</v>
      </c>
      <c r="H579" s="203">
        <v>767</v>
      </c>
      <c r="I579" s="203">
        <v>507754</v>
      </c>
      <c r="J579" s="203">
        <v>19477364</v>
      </c>
    </row>
    <row r="580" spans="1:10" ht="14.1" customHeight="1" x14ac:dyDescent="0.15">
      <c r="A580" s="219"/>
      <c r="B580" s="219"/>
      <c r="C580" s="219"/>
      <c r="D580" s="201" t="s">
        <v>75</v>
      </c>
      <c r="E580" s="203">
        <v>1219</v>
      </c>
      <c r="F580" s="203">
        <v>15119</v>
      </c>
      <c r="G580" s="203">
        <v>18430061</v>
      </c>
      <c r="H580" s="203">
        <v>767</v>
      </c>
      <c r="I580" s="203">
        <v>934973</v>
      </c>
      <c r="J580" s="203">
        <v>17495088</v>
      </c>
    </row>
    <row r="581" spans="1:10" ht="14.1" customHeight="1" x14ac:dyDescent="0.15">
      <c r="A581" s="219"/>
      <c r="B581" s="219"/>
      <c r="C581" s="219"/>
      <c r="D581" s="201" t="s">
        <v>76</v>
      </c>
      <c r="E581" s="203">
        <v>540</v>
      </c>
      <c r="F581" s="203">
        <v>11744</v>
      </c>
      <c r="G581" s="203">
        <v>6341760</v>
      </c>
      <c r="H581" s="203">
        <v>767</v>
      </c>
      <c r="I581" s="203">
        <v>414180</v>
      </c>
      <c r="J581" s="203">
        <v>5927580</v>
      </c>
    </row>
    <row r="582" spans="1:10" ht="14.1" customHeight="1" x14ac:dyDescent="0.15">
      <c r="A582" s="219"/>
      <c r="B582" s="219"/>
      <c r="C582" s="219"/>
      <c r="D582" s="201" t="s">
        <v>73</v>
      </c>
      <c r="E582" s="203">
        <v>291</v>
      </c>
      <c r="F582" s="203">
        <v>8237</v>
      </c>
      <c r="G582" s="203">
        <v>2397086</v>
      </c>
      <c r="H582" s="203">
        <v>767</v>
      </c>
      <c r="I582" s="203">
        <v>223197</v>
      </c>
      <c r="J582" s="203">
        <v>2173889</v>
      </c>
    </row>
    <row r="583" spans="1:10" ht="14.1" customHeight="1" x14ac:dyDescent="0.15">
      <c r="A583" s="219"/>
      <c r="B583" s="219"/>
      <c r="C583" s="219"/>
      <c r="D583" s="201" t="s">
        <v>74</v>
      </c>
      <c r="E583" s="203">
        <v>1</v>
      </c>
      <c r="F583" s="203">
        <v>5413</v>
      </c>
      <c r="G583" s="203">
        <v>5413</v>
      </c>
      <c r="H583" s="203">
        <v>767</v>
      </c>
      <c r="I583" s="203">
        <v>767</v>
      </c>
      <c r="J583" s="203">
        <v>4646</v>
      </c>
    </row>
    <row r="584" spans="1:10" ht="14.1" customHeight="1" x14ac:dyDescent="0.15">
      <c r="A584" s="219"/>
      <c r="B584" s="219"/>
      <c r="C584" s="219"/>
      <c r="D584" s="201" t="s">
        <v>77</v>
      </c>
      <c r="E584" s="203">
        <v>1</v>
      </c>
      <c r="F584" s="203">
        <v>2085</v>
      </c>
      <c r="G584" s="203">
        <v>2085</v>
      </c>
      <c r="H584" s="203">
        <v>767</v>
      </c>
      <c r="I584" s="203">
        <v>767</v>
      </c>
      <c r="J584" s="203">
        <v>1318</v>
      </c>
    </row>
    <row r="585" spans="1:10" ht="14.1" customHeight="1" x14ac:dyDescent="0.15">
      <c r="A585" s="219"/>
      <c r="B585" s="219"/>
      <c r="C585" s="219"/>
      <c r="D585" s="201" t="s">
        <v>71</v>
      </c>
      <c r="E585" s="203">
        <v>45</v>
      </c>
      <c r="F585" s="203">
        <v>27217</v>
      </c>
      <c r="G585" s="203">
        <v>1224765</v>
      </c>
      <c r="H585" s="203">
        <v>767</v>
      </c>
      <c r="I585" s="203">
        <v>34515</v>
      </c>
      <c r="J585" s="203">
        <v>1190250</v>
      </c>
    </row>
    <row r="586" spans="1:10" ht="14.1" customHeight="1" x14ac:dyDescent="0.15">
      <c r="A586" s="219"/>
      <c r="B586" s="219"/>
      <c r="C586" s="219"/>
      <c r="D586" s="201" t="s">
        <v>182</v>
      </c>
      <c r="E586" s="203">
        <v>2</v>
      </c>
      <c r="F586" s="203">
        <v>5246</v>
      </c>
      <c r="G586" s="203">
        <v>10492</v>
      </c>
      <c r="H586" s="203">
        <v>767</v>
      </c>
      <c r="I586" s="203">
        <v>1534</v>
      </c>
      <c r="J586" s="203">
        <v>8958</v>
      </c>
    </row>
    <row r="587" spans="1:10" ht="14.1" customHeight="1" x14ac:dyDescent="0.15">
      <c r="A587" s="219"/>
      <c r="B587" s="219"/>
      <c r="C587" s="219"/>
      <c r="D587" s="201" t="s">
        <v>183</v>
      </c>
      <c r="E587" s="203">
        <v>418</v>
      </c>
      <c r="F587" s="203">
        <v>6347</v>
      </c>
      <c r="G587" s="203">
        <v>2653046</v>
      </c>
      <c r="H587" s="203">
        <v>767</v>
      </c>
      <c r="I587" s="203">
        <v>320606</v>
      </c>
      <c r="J587" s="203">
        <v>2332440</v>
      </c>
    </row>
    <row r="588" spans="1:10" ht="14.1" customHeight="1" x14ac:dyDescent="0.15">
      <c r="A588" s="219"/>
      <c r="B588" s="220" t="s">
        <v>211</v>
      </c>
      <c r="C588" s="218" t="s">
        <v>69</v>
      </c>
      <c r="D588" s="201" t="s">
        <v>197</v>
      </c>
      <c r="E588" s="203">
        <v>1</v>
      </c>
      <c r="F588" s="203">
        <v>49182</v>
      </c>
      <c r="G588" s="203">
        <v>49182</v>
      </c>
      <c r="H588" s="203">
        <v>1028</v>
      </c>
      <c r="I588" s="203">
        <v>1028</v>
      </c>
      <c r="J588" s="203">
        <v>48154</v>
      </c>
    </row>
    <row r="589" spans="1:10" ht="14.1" customHeight="1" x14ac:dyDescent="0.15">
      <c r="A589" s="219"/>
      <c r="B589" s="219"/>
      <c r="C589" s="219"/>
      <c r="D589" s="201" t="s">
        <v>188</v>
      </c>
      <c r="E589" s="203">
        <v>7</v>
      </c>
      <c r="F589" s="203">
        <v>29422</v>
      </c>
      <c r="G589" s="203">
        <v>205954</v>
      </c>
      <c r="H589" s="203">
        <v>1028</v>
      </c>
      <c r="I589" s="203">
        <v>7197</v>
      </c>
      <c r="J589" s="203">
        <v>198757</v>
      </c>
    </row>
    <row r="590" spans="1:10" ht="14.1" customHeight="1" x14ac:dyDescent="0.15">
      <c r="A590" s="219"/>
      <c r="B590" s="219"/>
      <c r="C590" s="219"/>
      <c r="D590" s="201" t="s">
        <v>87</v>
      </c>
      <c r="E590" s="203">
        <v>1</v>
      </c>
      <c r="F590" s="203">
        <v>29422</v>
      </c>
      <c r="G590" s="203">
        <v>29422</v>
      </c>
      <c r="H590" s="203">
        <v>1028</v>
      </c>
      <c r="I590" s="203">
        <v>1028</v>
      </c>
      <c r="J590" s="203">
        <v>28394</v>
      </c>
    </row>
    <row r="591" spans="1:10" ht="14.1" customHeight="1" x14ac:dyDescent="0.15">
      <c r="A591" s="219"/>
      <c r="B591" s="219"/>
      <c r="C591" s="219"/>
      <c r="D591" s="201" t="s">
        <v>184</v>
      </c>
      <c r="E591" s="203">
        <v>3</v>
      </c>
      <c r="F591" s="203">
        <v>14352</v>
      </c>
      <c r="G591" s="203">
        <v>43056</v>
      </c>
      <c r="H591" s="203">
        <v>1028</v>
      </c>
      <c r="I591" s="203">
        <v>3085</v>
      </c>
      <c r="J591" s="203">
        <v>39971</v>
      </c>
    </row>
    <row r="592" spans="1:10" ht="14.1" customHeight="1" x14ac:dyDescent="0.15">
      <c r="A592" s="219"/>
      <c r="B592" s="219"/>
      <c r="C592" s="219"/>
      <c r="D592" s="201" t="s">
        <v>80</v>
      </c>
      <c r="E592" s="203">
        <v>1</v>
      </c>
      <c r="F592" s="203">
        <v>14352</v>
      </c>
      <c r="G592" s="203">
        <v>14352</v>
      </c>
      <c r="H592" s="203">
        <v>1028</v>
      </c>
      <c r="I592" s="203">
        <v>1028</v>
      </c>
      <c r="J592" s="203">
        <v>13324</v>
      </c>
    </row>
    <row r="593" spans="1:10" ht="14.1" customHeight="1" x14ac:dyDescent="0.15">
      <c r="A593" s="219"/>
      <c r="B593" s="219"/>
      <c r="C593" s="219"/>
      <c r="D593" s="201" t="s">
        <v>189</v>
      </c>
      <c r="E593" s="203">
        <v>5</v>
      </c>
      <c r="F593" s="203">
        <v>10977</v>
      </c>
      <c r="G593" s="203">
        <v>54885</v>
      </c>
      <c r="H593" s="203">
        <v>1028</v>
      </c>
      <c r="I593" s="203">
        <v>5141</v>
      </c>
      <c r="J593" s="203">
        <v>49744</v>
      </c>
    </row>
    <row r="594" spans="1:10" ht="14.1" customHeight="1" x14ac:dyDescent="0.15">
      <c r="A594" s="219"/>
      <c r="B594" s="219"/>
      <c r="C594" s="219"/>
      <c r="D594" s="201" t="s">
        <v>85</v>
      </c>
      <c r="E594" s="203">
        <v>1</v>
      </c>
      <c r="F594" s="203">
        <v>10977</v>
      </c>
      <c r="G594" s="203">
        <v>10977</v>
      </c>
      <c r="H594" s="203">
        <v>1028</v>
      </c>
      <c r="I594" s="203">
        <v>1028</v>
      </c>
      <c r="J594" s="203">
        <v>9949</v>
      </c>
    </row>
    <row r="595" spans="1:10" ht="14.1" customHeight="1" x14ac:dyDescent="0.15">
      <c r="A595" s="219"/>
      <c r="B595" s="219"/>
      <c r="C595" s="219"/>
      <c r="D595" s="201" t="s">
        <v>179</v>
      </c>
      <c r="E595" s="203">
        <v>15</v>
      </c>
      <c r="F595" s="203">
        <v>7465</v>
      </c>
      <c r="G595" s="203">
        <v>111975</v>
      </c>
      <c r="H595" s="203">
        <v>1028</v>
      </c>
      <c r="I595" s="203">
        <v>15423</v>
      </c>
      <c r="J595" s="203">
        <v>96552</v>
      </c>
    </row>
    <row r="596" spans="1:10" ht="14.1" customHeight="1" x14ac:dyDescent="0.15">
      <c r="A596" s="219"/>
      <c r="B596" s="219"/>
      <c r="C596" s="219"/>
      <c r="D596" s="201" t="s">
        <v>79</v>
      </c>
      <c r="E596" s="203">
        <v>5</v>
      </c>
      <c r="F596" s="203">
        <v>7465</v>
      </c>
      <c r="G596" s="203">
        <v>37325</v>
      </c>
      <c r="H596" s="203">
        <v>1028</v>
      </c>
      <c r="I596" s="203">
        <v>5141</v>
      </c>
      <c r="J596" s="203">
        <v>32184</v>
      </c>
    </row>
    <row r="597" spans="1:10" ht="14.1" customHeight="1" x14ac:dyDescent="0.15">
      <c r="A597" s="219"/>
      <c r="B597" s="219"/>
      <c r="C597" s="219"/>
      <c r="D597" s="201" t="s">
        <v>190</v>
      </c>
      <c r="E597" s="203">
        <v>4</v>
      </c>
      <c r="F597" s="203">
        <v>2635</v>
      </c>
      <c r="G597" s="203">
        <v>10540</v>
      </c>
      <c r="H597" s="203">
        <v>1028</v>
      </c>
      <c r="I597" s="203">
        <v>4113</v>
      </c>
      <c r="J597" s="203">
        <v>6427</v>
      </c>
    </row>
    <row r="598" spans="1:10" ht="14.1" customHeight="1" x14ac:dyDescent="0.15">
      <c r="A598" s="219"/>
      <c r="B598" s="219"/>
      <c r="C598" s="219"/>
      <c r="D598" s="201" t="s">
        <v>86</v>
      </c>
      <c r="E598" s="203">
        <v>1</v>
      </c>
      <c r="F598" s="203">
        <v>2635</v>
      </c>
      <c r="G598" s="203">
        <v>2635</v>
      </c>
      <c r="H598" s="203">
        <v>1028</v>
      </c>
      <c r="I598" s="203">
        <v>1028</v>
      </c>
      <c r="J598" s="203">
        <v>1607</v>
      </c>
    </row>
    <row r="599" spans="1:10" ht="14.1" customHeight="1" x14ac:dyDescent="0.15">
      <c r="A599" s="219"/>
      <c r="B599" s="219"/>
      <c r="C599" s="219"/>
      <c r="D599" s="201" t="s">
        <v>191</v>
      </c>
      <c r="E599" s="203">
        <v>1</v>
      </c>
      <c r="F599" s="203">
        <v>1318</v>
      </c>
      <c r="G599" s="203">
        <v>1318</v>
      </c>
      <c r="H599" s="203">
        <v>1028</v>
      </c>
      <c r="I599" s="203">
        <v>1028</v>
      </c>
      <c r="J599" s="203">
        <v>290</v>
      </c>
    </row>
    <row r="600" spans="1:10" ht="14.1" customHeight="1" x14ac:dyDescent="0.15">
      <c r="A600" s="219"/>
      <c r="B600" s="219"/>
      <c r="C600" s="219"/>
      <c r="D600" s="201" t="s">
        <v>91</v>
      </c>
      <c r="E600" s="203">
        <v>1</v>
      </c>
      <c r="F600" s="203">
        <v>1318</v>
      </c>
      <c r="G600" s="203">
        <v>1318</v>
      </c>
      <c r="H600" s="203">
        <v>1028</v>
      </c>
      <c r="I600" s="203">
        <v>1028</v>
      </c>
      <c r="J600" s="203">
        <v>290</v>
      </c>
    </row>
    <row r="601" spans="1:10" ht="29.1" customHeight="1" x14ac:dyDescent="0.15">
      <c r="A601" s="219"/>
      <c r="B601" s="219"/>
      <c r="C601" s="221" t="s">
        <v>202</v>
      </c>
      <c r="D601" s="201" t="s">
        <v>75</v>
      </c>
      <c r="E601" s="203">
        <v>2</v>
      </c>
      <c r="F601" s="203">
        <v>15906</v>
      </c>
      <c r="G601" s="203">
        <v>31812</v>
      </c>
      <c r="H601" s="203">
        <v>2582</v>
      </c>
      <c r="I601" s="203">
        <v>5164</v>
      </c>
      <c r="J601" s="203">
        <v>26648</v>
      </c>
    </row>
    <row r="602" spans="1:10" ht="14.1" customHeight="1" x14ac:dyDescent="0.15">
      <c r="A602" s="219"/>
      <c r="B602" s="219"/>
      <c r="C602" s="219"/>
      <c r="D602" s="201" t="s">
        <v>76</v>
      </c>
      <c r="E602" s="203">
        <v>2</v>
      </c>
      <c r="F602" s="203">
        <v>12531</v>
      </c>
      <c r="G602" s="203">
        <v>25062</v>
      </c>
      <c r="H602" s="203">
        <v>2582</v>
      </c>
      <c r="I602" s="203">
        <v>5164</v>
      </c>
      <c r="J602" s="203">
        <v>19898</v>
      </c>
    </row>
    <row r="603" spans="1:10" ht="14.1" customHeight="1" x14ac:dyDescent="0.15">
      <c r="A603" s="219"/>
      <c r="B603" s="219"/>
      <c r="C603" s="219"/>
      <c r="D603" s="201" t="s">
        <v>73</v>
      </c>
      <c r="E603" s="203">
        <v>9</v>
      </c>
      <c r="F603" s="203">
        <v>9019</v>
      </c>
      <c r="G603" s="203">
        <v>81171</v>
      </c>
      <c r="H603" s="203">
        <v>2582</v>
      </c>
      <c r="I603" s="203">
        <v>23240</v>
      </c>
      <c r="J603" s="203">
        <v>57931</v>
      </c>
    </row>
    <row r="604" spans="1:10" ht="29.1" customHeight="1" x14ac:dyDescent="0.15">
      <c r="A604" s="219"/>
      <c r="B604" s="219"/>
      <c r="C604" s="221" t="s">
        <v>204</v>
      </c>
      <c r="D604" s="201" t="s">
        <v>90</v>
      </c>
      <c r="E604" s="203">
        <v>1</v>
      </c>
      <c r="F604" s="203">
        <v>67687</v>
      </c>
      <c r="G604" s="203">
        <v>67687</v>
      </c>
      <c r="H604" s="203">
        <v>1795</v>
      </c>
      <c r="I604" s="203">
        <v>1795</v>
      </c>
      <c r="J604" s="203">
        <v>65892</v>
      </c>
    </row>
    <row r="605" spans="1:10" ht="14.1" customHeight="1" x14ac:dyDescent="0.15">
      <c r="A605" s="219"/>
      <c r="B605" s="219"/>
      <c r="C605" s="219"/>
      <c r="D605" s="201" t="s">
        <v>104</v>
      </c>
      <c r="E605" s="203">
        <v>59</v>
      </c>
      <c r="F605" s="203">
        <v>49949</v>
      </c>
      <c r="G605" s="203">
        <v>2946991</v>
      </c>
      <c r="H605" s="203">
        <v>1795</v>
      </c>
      <c r="I605" s="203">
        <v>105916</v>
      </c>
      <c r="J605" s="203">
        <v>2841075</v>
      </c>
    </row>
    <row r="606" spans="1:10" ht="14.1" customHeight="1" x14ac:dyDescent="0.15">
      <c r="A606" s="219"/>
      <c r="B606" s="219"/>
      <c r="C606" s="219"/>
      <c r="D606" s="201" t="s">
        <v>81</v>
      </c>
      <c r="E606" s="203">
        <v>762</v>
      </c>
      <c r="F606" s="203">
        <v>30189</v>
      </c>
      <c r="G606" s="203">
        <v>23004018</v>
      </c>
      <c r="H606" s="203">
        <v>1795</v>
      </c>
      <c r="I606" s="203">
        <v>1367932</v>
      </c>
      <c r="J606" s="203">
        <v>21636086</v>
      </c>
    </row>
    <row r="607" spans="1:10" ht="14.1" customHeight="1" x14ac:dyDescent="0.15">
      <c r="A607" s="219"/>
      <c r="B607" s="219"/>
      <c r="C607" s="219"/>
      <c r="D607" s="201" t="s">
        <v>75</v>
      </c>
      <c r="E607" s="203">
        <v>446</v>
      </c>
      <c r="F607" s="203">
        <v>15121</v>
      </c>
      <c r="G607" s="203">
        <v>6743861</v>
      </c>
      <c r="H607" s="203">
        <v>1795</v>
      </c>
      <c r="I607" s="203">
        <v>800653</v>
      </c>
      <c r="J607" s="203">
        <v>5943208</v>
      </c>
    </row>
    <row r="608" spans="1:10" ht="14.1" customHeight="1" x14ac:dyDescent="0.15">
      <c r="A608" s="219"/>
      <c r="B608" s="219"/>
      <c r="C608" s="219"/>
      <c r="D608" s="201" t="s">
        <v>76</v>
      </c>
      <c r="E608" s="203">
        <v>633</v>
      </c>
      <c r="F608" s="203">
        <v>11744</v>
      </c>
      <c r="G608" s="203">
        <v>7433952</v>
      </c>
      <c r="H608" s="203">
        <v>1795</v>
      </c>
      <c r="I608" s="203">
        <v>1136353</v>
      </c>
      <c r="J608" s="203">
        <v>6297599</v>
      </c>
    </row>
    <row r="609" spans="1:10" ht="14.1" customHeight="1" x14ac:dyDescent="0.15">
      <c r="A609" s="219"/>
      <c r="B609" s="219"/>
      <c r="C609" s="219"/>
      <c r="D609" s="201" t="s">
        <v>73</v>
      </c>
      <c r="E609" s="203">
        <v>1489</v>
      </c>
      <c r="F609" s="203">
        <v>8233</v>
      </c>
      <c r="G609" s="203">
        <v>12258235</v>
      </c>
      <c r="H609" s="203">
        <v>1795</v>
      </c>
      <c r="I609" s="203">
        <v>2673033</v>
      </c>
      <c r="J609" s="203">
        <v>9585202</v>
      </c>
    </row>
    <row r="610" spans="1:10" ht="14.1" customHeight="1" x14ac:dyDescent="0.15">
      <c r="A610" s="219"/>
      <c r="B610" s="219"/>
      <c r="C610" s="219"/>
      <c r="D610" s="201" t="s">
        <v>74</v>
      </c>
      <c r="E610" s="203">
        <v>35</v>
      </c>
      <c r="F610" s="203">
        <v>5413</v>
      </c>
      <c r="G610" s="203">
        <v>189455</v>
      </c>
      <c r="H610" s="203">
        <v>1795</v>
      </c>
      <c r="I610" s="203">
        <v>62832</v>
      </c>
      <c r="J610" s="203">
        <v>126623</v>
      </c>
    </row>
    <row r="611" spans="1:10" ht="14.1" customHeight="1" x14ac:dyDescent="0.15">
      <c r="A611" s="219"/>
      <c r="B611" s="219"/>
      <c r="C611" s="219"/>
      <c r="D611" s="201" t="s">
        <v>84</v>
      </c>
      <c r="E611" s="203">
        <v>93</v>
      </c>
      <c r="F611" s="203">
        <v>3402</v>
      </c>
      <c r="G611" s="203">
        <v>316386</v>
      </c>
      <c r="H611" s="203">
        <v>1795</v>
      </c>
      <c r="I611" s="203">
        <v>166952</v>
      </c>
      <c r="J611" s="203">
        <v>149434</v>
      </c>
    </row>
    <row r="612" spans="1:10" ht="14.1" customHeight="1" x14ac:dyDescent="0.15">
      <c r="A612" s="219"/>
      <c r="B612" s="219"/>
      <c r="C612" s="219"/>
      <c r="D612" s="201" t="s">
        <v>77</v>
      </c>
      <c r="E612" s="203">
        <v>134</v>
      </c>
      <c r="F612" s="203">
        <v>2085</v>
      </c>
      <c r="G612" s="203">
        <v>279390</v>
      </c>
      <c r="H612" s="203">
        <v>1795</v>
      </c>
      <c r="I612" s="203">
        <v>240555</v>
      </c>
      <c r="J612" s="203">
        <v>38835</v>
      </c>
    </row>
    <row r="613" spans="1:10" ht="14.1" customHeight="1" x14ac:dyDescent="0.15">
      <c r="A613" s="219" t="s">
        <v>199</v>
      </c>
      <c r="B613" s="219" t="s">
        <v>55</v>
      </c>
      <c r="C613" s="219"/>
      <c r="D613" s="219"/>
      <c r="E613" s="203">
        <v>1174</v>
      </c>
      <c r="F613" s="203"/>
      <c r="G613" s="203">
        <v>23703470</v>
      </c>
      <c r="H613" s="203"/>
      <c r="I613" s="203">
        <v>901245</v>
      </c>
      <c r="J613" s="203">
        <v>22802225</v>
      </c>
    </row>
    <row r="614" spans="1:10" ht="14.1" customHeight="1" x14ac:dyDescent="0.15">
      <c r="A614" s="219"/>
      <c r="B614" s="201" t="s">
        <v>65</v>
      </c>
      <c r="C614" s="201" t="s">
        <v>66</v>
      </c>
      <c r="D614" s="201" t="s">
        <v>67</v>
      </c>
      <c r="E614" s="216">
        <v>1</v>
      </c>
      <c r="F614" s="216">
        <v>30976</v>
      </c>
      <c r="G614" s="216">
        <v>30976</v>
      </c>
      <c r="H614" s="216">
        <v>1554</v>
      </c>
      <c r="I614" s="216">
        <v>1554</v>
      </c>
      <c r="J614" s="216">
        <v>29422</v>
      </c>
    </row>
    <row r="615" spans="1:10" ht="29.1" customHeight="1" x14ac:dyDescent="0.15">
      <c r="A615" s="219"/>
      <c r="B615" s="221" t="s">
        <v>210</v>
      </c>
      <c r="C615" s="202" t="s">
        <v>202</v>
      </c>
      <c r="D615" s="201" t="s">
        <v>81</v>
      </c>
      <c r="E615" s="217"/>
      <c r="F615" s="217"/>
      <c r="G615" s="217"/>
      <c r="H615" s="217"/>
      <c r="I615" s="217"/>
      <c r="J615" s="217"/>
    </row>
    <row r="616" spans="1:10" ht="29.1" customHeight="1" x14ac:dyDescent="0.15">
      <c r="A616" s="219"/>
      <c r="B616" s="219"/>
      <c r="C616" s="221" t="s">
        <v>204</v>
      </c>
      <c r="D616" s="201" t="s">
        <v>104</v>
      </c>
      <c r="E616" s="203">
        <v>5</v>
      </c>
      <c r="F616" s="203">
        <v>49949</v>
      </c>
      <c r="G616" s="203">
        <v>249745</v>
      </c>
      <c r="H616" s="203">
        <v>767</v>
      </c>
      <c r="I616" s="203">
        <v>3835</v>
      </c>
      <c r="J616" s="203">
        <v>245910</v>
      </c>
    </row>
    <row r="617" spans="1:10" ht="14.1" customHeight="1" x14ac:dyDescent="0.15">
      <c r="A617" s="219"/>
      <c r="B617" s="219"/>
      <c r="C617" s="219"/>
      <c r="D617" s="201" t="s">
        <v>81</v>
      </c>
      <c r="E617" s="203">
        <v>457</v>
      </c>
      <c r="F617" s="203">
        <v>30189</v>
      </c>
      <c r="G617" s="203">
        <v>13796373</v>
      </c>
      <c r="H617" s="203">
        <v>767</v>
      </c>
      <c r="I617" s="203">
        <v>350519</v>
      </c>
      <c r="J617" s="203">
        <v>13445854</v>
      </c>
    </row>
    <row r="618" spans="1:10" ht="14.1" customHeight="1" x14ac:dyDescent="0.15">
      <c r="A618" s="219"/>
      <c r="B618" s="219"/>
      <c r="C618" s="219"/>
      <c r="D618" s="201" t="s">
        <v>75</v>
      </c>
      <c r="E618" s="203">
        <v>539</v>
      </c>
      <c r="F618" s="203">
        <v>15119</v>
      </c>
      <c r="G618" s="203">
        <v>8149141</v>
      </c>
      <c r="H618" s="203">
        <v>767</v>
      </c>
      <c r="I618" s="203">
        <v>413413</v>
      </c>
      <c r="J618" s="203">
        <v>7735728</v>
      </c>
    </row>
    <row r="619" spans="1:10" ht="14.1" customHeight="1" x14ac:dyDescent="0.15">
      <c r="A619" s="219"/>
      <c r="B619" s="219"/>
      <c r="C619" s="219"/>
      <c r="D619" s="201" t="s">
        <v>76</v>
      </c>
      <c r="E619" s="203">
        <v>18</v>
      </c>
      <c r="F619" s="203">
        <v>11744</v>
      </c>
      <c r="G619" s="203">
        <v>211392</v>
      </c>
      <c r="H619" s="203">
        <v>767</v>
      </c>
      <c r="I619" s="203">
        <v>13806</v>
      </c>
      <c r="J619" s="203">
        <v>197586</v>
      </c>
    </row>
    <row r="620" spans="1:10" ht="14.1" customHeight="1" x14ac:dyDescent="0.15">
      <c r="A620" s="219"/>
      <c r="B620" s="219"/>
      <c r="C620" s="219"/>
      <c r="D620" s="201" t="s">
        <v>73</v>
      </c>
      <c r="E620" s="203">
        <v>153</v>
      </c>
      <c r="F620" s="203">
        <v>8232</v>
      </c>
      <c r="G620" s="203">
        <v>1259496</v>
      </c>
      <c r="H620" s="203">
        <v>767</v>
      </c>
      <c r="I620" s="203">
        <v>117351</v>
      </c>
      <c r="J620" s="203">
        <v>1142145</v>
      </c>
    </row>
    <row r="621" spans="1:10" ht="14.1" customHeight="1" x14ac:dyDescent="0.15">
      <c r="A621" s="219"/>
      <c r="B621" s="219"/>
      <c r="C621" s="219"/>
      <c r="D621" s="201" t="s">
        <v>183</v>
      </c>
      <c r="E621" s="203">
        <v>1</v>
      </c>
      <c r="F621" s="203">
        <v>6347</v>
      </c>
      <c r="G621" s="203">
        <v>6347</v>
      </c>
      <c r="H621" s="203">
        <v>767</v>
      </c>
      <c r="I621" s="203">
        <v>767</v>
      </c>
      <c r="J621" s="203">
        <v>5580</v>
      </c>
    </row>
    <row r="622" spans="1:10" ht="14.1" customHeight="1" x14ac:dyDescent="0.15">
      <c r="A622" s="219" t="s">
        <v>103</v>
      </c>
      <c r="B622" s="219" t="s">
        <v>55</v>
      </c>
      <c r="C622" s="219"/>
      <c r="D622" s="219"/>
      <c r="E622" s="203">
        <v>1625</v>
      </c>
      <c r="F622" s="203"/>
      <c r="G622" s="203">
        <v>23995351</v>
      </c>
      <c r="H622" s="203"/>
      <c r="I622" s="203">
        <v>1486222</v>
      </c>
      <c r="J622" s="203">
        <v>22509129</v>
      </c>
    </row>
    <row r="623" spans="1:10" ht="14.1" customHeight="1" x14ac:dyDescent="0.15">
      <c r="A623" s="219"/>
      <c r="B623" s="201" t="s">
        <v>65</v>
      </c>
      <c r="C623" s="201" t="s">
        <v>66</v>
      </c>
      <c r="D623" s="201" t="s">
        <v>67</v>
      </c>
      <c r="E623" s="216">
        <v>64</v>
      </c>
      <c r="F623" s="216">
        <v>11852</v>
      </c>
      <c r="G623" s="216">
        <v>758528</v>
      </c>
      <c r="H623" s="216">
        <v>1778</v>
      </c>
      <c r="I623" s="216">
        <v>113792</v>
      </c>
      <c r="J623" s="216">
        <v>644736</v>
      </c>
    </row>
    <row r="624" spans="1:10" ht="29.1" customHeight="1" x14ac:dyDescent="0.15">
      <c r="A624" s="219"/>
      <c r="B624" s="200" t="s">
        <v>68</v>
      </c>
      <c r="C624" s="202" t="s">
        <v>204</v>
      </c>
      <c r="D624" s="201" t="s">
        <v>176</v>
      </c>
      <c r="E624" s="217"/>
      <c r="F624" s="217"/>
      <c r="G624" s="217"/>
      <c r="H624" s="217"/>
      <c r="I624" s="217"/>
      <c r="J624" s="217"/>
    </row>
    <row r="625" spans="1:10" ht="29.1" customHeight="1" x14ac:dyDescent="0.15">
      <c r="A625" s="219"/>
      <c r="B625" s="221" t="s">
        <v>210</v>
      </c>
      <c r="C625" s="218" t="s">
        <v>69</v>
      </c>
      <c r="D625" s="201" t="s">
        <v>184</v>
      </c>
      <c r="E625" s="203">
        <v>3</v>
      </c>
      <c r="F625" s="203">
        <v>14352</v>
      </c>
      <c r="G625" s="203">
        <v>43056</v>
      </c>
      <c r="H625" s="203">
        <v>0</v>
      </c>
      <c r="I625" s="203">
        <v>0</v>
      </c>
      <c r="J625" s="203">
        <v>43056</v>
      </c>
    </row>
    <row r="626" spans="1:10" ht="14.1" customHeight="1" x14ac:dyDescent="0.15">
      <c r="A626" s="219"/>
      <c r="B626" s="219"/>
      <c r="C626" s="219"/>
      <c r="D626" s="201" t="s">
        <v>80</v>
      </c>
      <c r="E626" s="203">
        <v>6</v>
      </c>
      <c r="F626" s="203">
        <v>14352</v>
      </c>
      <c r="G626" s="203">
        <v>86112</v>
      </c>
      <c r="H626" s="203">
        <v>0</v>
      </c>
      <c r="I626" s="203">
        <v>0</v>
      </c>
      <c r="J626" s="203">
        <v>86112</v>
      </c>
    </row>
    <row r="627" spans="1:10" ht="14.1" customHeight="1" x14ac:dyDescent="0.15">
      <c r="A627" s="219"/>
      <c r="B627" s="219"/>
      <c r="C627" s="219"/>
      <c r="D627" s="201" t="s">
        <v>179</v>
      </c>
      <c r="E627" s="203">
        <v>1</v>
      </c>
      <c r="F627" s="203">
        <v>7465</v>
      </c>
      <c r="G627" s="203">
        <v>7465</v>
      </c>
      <c r="H627" s="203">
        <v>0</v>
      </c>
      <c r="I627" s="203">
        <v>0</v>
      </c>
      <c r="J627" s="203">
        <v>7465</v>
      </c>
    </row>
    <row r="628" spans="1:10" ht="14.1" customHeight="1" x14ac:dyDescent="0.15">
      <c r="A628" s="219"/>
      <c r="B628" s="219"/>
      <c r="C628" s="219"/>
      <c r="D628" s="201" t="s">
        <v>79</v>
      </c>
      <c r="E628" s="203">
        <v>3</v>
      </c>
      <c r="F628" s="203">
        <v>7465</v>
      </c>
      <c r="G628" s="203">
        <v>22395</v>
      </c>
      <c r="H628" s="203">
        <v>0</v>
      </c>
      <c r="I628" s="203">
        <v>0</v>
      </c>
      <c r="J628" s="203">
        <v>22395</v>
      </c>
    </row>
    <row r="629" spans="1:10" ht="29.1" customHeight="1" x14ac:dyDescent="0.15">
      <c r="A629" s="219"/>
      <c r="B629" s="219"/>
      <c r="C629" s="221" t="s">
        <v>202</v>
      </c>
      <c r="D629" s="201" t="s">
        <v>75</v>
      </c>
      <c r="E629" s="203">
        <v>1</v>
      </c>
      <c r="F629" s="203">
        <v>15906</v>
      </c>
      <c r="G629" s="203">
        <v>15906</v>
      </c>
      <c r="H629" s="203">
        <v>1554</v>
      </c>
      <c r="I629" s="203">
        <v>1554</v>
      </c>
      <c r="J629" s="203">
        <v>14352</v>
      </c>
    </row>
    <row r="630" spans="1:10" ht="14.1" customHeight="1" x14ac:dyDescent="0.15">
      <c r="A630" s="219"/>
      <c r="B630" s="219"/>
      <c r="C630" s="219"/>
      <c r="D630" s="201" t="s">
        <v>71</v>
      </c>
      <c r="E630" s="203">
        <v>1</v>
      </c>
      <c r="F630" s="203">
        <v>28004</v>
      </c>
      <c r="G630" s="203">
        <v>28004</v>
      </c>
      <c r="H630" s="203">
        <v>1554</v>
      </c>
      <c r="I630" s="203">
        <v>1554</v>
      </c>
      <c r="J630" s="203">
        <v>26450</v>
      </c>
    </row>
    <row r="631" spans="1:10" ht="29.1" customHeight="1" x14ac:dyDescent="0.15">
      <c r="A631" s="219"/>
      <c r="B631" s="219"/>
      <c r="C631" s="221" t="s">
        <v>204</v>
      </c>
      <c r="D631" s="201" t="s">
        <v>81</v>
      </c>
      <c r="E631" s="203">
        <v>225</v>
      </c>
      <c r="F631" s="203">
        <v>30189</v>
      </c>
      <c r="G631" s="203">
        <v>6792525</v>
      </c>
      <c r="H631" s="203">
        <v>767</v>
      </c>
      <c r="I631" s="203">
        <v>172575</v>
      </c>
      <c r="J631" s="203">
        <v>6619950</v>
      </c>
    </row>
    <row r="632" spans="1:10" ht="14.1" customHeight="1" x14ac:dyDescent="0.15">
      <c r="A632" s="219"/>
      <c r="B632" s="219"/>
      <c r="C632" s="219"/>
      <c r="D632" s="201" t="s">
        <v>75</v>
      </c>
      <c r="E632" s="203">
        <v>721</v>
      </c>
      <c r="F632" s="203">
        <v>15119</v>
      </c>
      <c r="G632" s="203">
        <v>10900799</v>
      </c>
      <c r="H632" s="203">
        <v>767</v>
      </c>
      <c r="I632" s="203">
        <v>553007</v>
      </c>
      <c r="J632" s="203">
        <v>10347792</v>
      </c>
    </row>
    <row r="633" spans="1:10" ht="14.1" customHeight="1" x14ac:dyDescent="0.15">
      <c r="A633" s="219"/>
      <c r="B633" s="219"/>
      <c r="C633" s="219"/>
      <c r="D633" s="201" t="s">
        <v>76</v>
      </c>
      <c r="E633" s="203">
        <v>66</v>
      </c>
      <c r="F633" s="203">
        <v>11744</v>
      </c>
      <c r="G633" s="203">
        <v>775104</v>
      </c>
      <c r="H633" s="203">
        <v>767</v>
      </c>
      <c r="I633" s="203">
        <v>50622</v>
      </c>
      <c r="J633" s="203">
        <v>724482</v>
      </c>
    </row>
    <row r="634" spans="1:10" ht="14.1" customHeight="1" x14ac:dyDescent="0.15">
      <c r="A634" s="219"/>
      <c r="B634" s="219"/>
      <c r="C634" s="219"/>
      <c r="D634" s="201" t="s">
        <v>73</v>
      </c>
      <c r="E634" s="203">
        <v>338</v>
      </c>
      <c r="F634" s="203">
        <v>8232</v>
      </c>
      <c r="G634" s="203">
        <v>2782416</v>
      </c>
      <c r="H634" s="203">
        <v>767</v>
      </c>
      <c r="I634" s="203">
        <v>259246</v>
      </c>
      <c r="J634" s="203">
        <v>2523170</v>
      </c>
    </row>
    <row r="635" spans="1:10" ht="14.1" customHeight="1" x14ac:dyDescent="0.15">
      <c r="A635" s="219"/>
      <c r="B635" s="219"/>
      <c r="C635" s="219"/>
      <c r="D635" s="201" t="s">
        <v>77</v>
      </c>
      <c r="E635" s="203">
        <v>2</v>
      </c>
      <c r="F635" s="203">
        <v>2085</v>
      </c>
      <c r="G635" s="203">
        <v>4170</v>
      </c>
      <c r="H635" s="203">
        <v>767</v>
      </c>
      <c r="I635" s="203">
        <v>1534</v>
      </c>
      <c r="J635" s="203">
        <v>2636</v>
      </c>
    </row>
    <row r="636" spans="1:10" ht="14.1" customHeight="1" x14ac:dyDescent="0.15">
      <c r="A636" s="219"/>
      <c r="B636" s="219"/>
      <c r="C636" s="219"/>
      <c r="D636" s="201" t="s">
        <v>71</v>
      </c>
      <c r="E636" s="203">
        <v>9</v>
      </c>
      <c r="F636" s="203">
        <v>27217</v>
      </c>
      <c r="G636" s="203">
        <v>244953</v>
      </c>
      <c r="H636" s="203">
        <v>767</v>
      </c>
      <c r="I636" s="203">
        <v>6903</v>
      </c>
      <c r="J636" s="203">
        <v>238050</v>
      </c>
    </row>
    <row r="637" spans="1:10" ht="14.1" customHeight="1" x14ac:dyDescent="0.15">
      <c r="A637" s="219"/>
      <c r="B637" s="219"/>
      <c r="C637" s="219"/>
      <c r="D637" s="201" t="s">
        <v>183</v>
      </c>
      <c r="E637" s="203">
        <v>5</v>
      </c>
      <c r="F637" s="203">
        <v>6347</v>
      </c>
      <c r="G637" s="203">
        <v>31735</v>
      </c>
      <c r="H637" s="203">
        <v>767</v>
      </c>
      <c r="I637" s="203">
        <v>3835</v>
      </c>
      <c r="J637" s="203">
        <v>27900</v>
      </c>
    </row>
    <row r="638" spans="1:10" ht="14.1" customHeight="1" x14ac:dyDescent="0.15">
      <c r="A638" s="219"/>
      <c r="B638" s="220" t="s">
        <v>211</v>
      </c>
      <c r="C638" s="218" t="s">
        <v>69</v>
      </c>
      <c r="D638" s="201" t="s">
        <v>179</v>
      </c>
      <c r="E638" s="203">
        <v>1</v>
      </c>
      <c r="F638" s="203">
        <v>7465</v>
      </c>
      <c r="G638" s="203">
        <v>7465</v>
      </c>
      <c r="H638" s="203">
        <v>1028</v>
      </c>
      <c r="I638" s="203">
        <v>1028</v>
      </c>
      <c r="J638" s="203">
        <v>6437</v>
      </c>
    </row>
    <row r="639" spans="1:10" ht="14.1" customHeight="1" x14ac:dyDescent="0.15">
      <c r="A639" s="219"/>
      <c r="B639" s="219"/>
      <c r="C639" s="219"/>
      <c r="D639" s="201" t="s">
        <v>79</v>
      </c>
      <c r="E639" s="203">
        <v>1</v>
      </c>
      <c r="F639" s="203">
        <v>7465</v>
      </c>
      <c r="G639" s="203">
        <v>7465</v>
      </c>
      <c r="H639" s="203">
        <v>1028</v>
      </c>
      <c r="I639" s="203">
        <v>1028</v>
      </c>
      <c r="J639" s="203">
        <v>6437</v>
      </c>
    </row>
    <row r="640" spans="1:10" ht="29.1" customHeight="1" x14ac:dyDescent="0.15">
      <c r="A640" s="219"/>
      <c r="B640" s="219"/>
      <c r="C640" s="221" t="s">
        <v>204</v>
      </c>
      <c r="D640" s="201" t="s">
        <v>81</v>
      </c>
      <c r="E640" s="203">
        <v>1</v>
      </c>
      <c r="F640" s="203">
        <v>30189</v>
      </c>
      <c r="G640" s="203">
        <v>30189</v>
      </c>
      <c r="H640" s="203">
        <v>1795</v>
      </c>
      <c r="I640" s="203">
        <v>1795</v>
      </c>
      <c r="J640" s="203">
        <v>28394</v>
      </c>
    </row>
    <row r="641" spans="1:10" ht="14.1" customHeight="1" x14ac:dyDescent="0.15">
      <c r="A641" s="219"/>
      <c r="B641" s="219"/>
      <c r="C641" s="219"/>
      <c r="D641" s="201" t="s">
        <v>73</v>
      </c>
      <c r="E641" s="203">
        <v>177</v>
      </c>
      <c r="F641" s="203">
        <v>8232</v>
      </c>
      <c r="G641" s="203">
        <v>1457064</v>
      </c>
      <c r="H641" s="203">
        <v>1795</v>
      </c>
      <c r="I641" s="203">
        <v>317748</v>
      </c>
      <c r="J641" s="203">
        <v>1139316</v>
      </c>
    </row>
    <row r="642" spans="1:10" ht="29.1" customHeight="1" x14ac:dyDescent="0.15">
      <c r="A642" s="221" t="s">
        <v>122</v>
      </c>
      <c r="B642" s="219" t="s">
        <v>55</v>
      </c>
      <c r="C642" s="219"/>
      <c r="D642" s="219"/>
      <c r="E642" s="203">
        <v>3029</v>
      </c>
      <c r="F642" s="203"/>
      <c r="G642" s="203">
        <v>39078969</v>
      </c>
      <c r="H642" s="203"/>
      <c r="I642" s="203">
        <v>3589861</v>
      </c>
      <c r="J642" s="203">
        <v>35489108</v>
      </c>
    </row>
    <row r="643" spans="1:10" ht="14.1" customHeight="1" x14ac:dyDescent="0.15">
      <c r="A643" s="219"/>
      <c r="B643" s="201" t="s">
        <v>65</v>
      </c>
      <c r="C643" s="201" t="s">
        <v>66</v>
      </c>
      <c r="D643" s="201" t="s">
        <v>67</v>
      </c>
      <c r="E643" s="216">
        <v>1</v>
      </c>
      <c r="F643" s="216">
        <v>11085</v>
      </c>
      <c r="G643" s="216">
        <v>11085</v>
      </c>
      <c r="H643" s="216">
        <v>0</v>
      </c>
      <c r="I643" s="216">
        <v>0</v>
      </c>
      <c r="J643" s="216">
        <v>11085</v>
      </c>
    </row>
    <row r="644" spans="1:10" ht="14.1" customHeight="1" x14ac:dyDescent="0.15">
      <c r="A644" s="219"/>
      <c r="B644" s="220" t="s">
        <v>68</v>
      </c>
      <c r="C644" s="218" t="s">
        <v>69</v>
      </c>
      <c r="D644" s="201" t="s">
        <v>177</v>
      </c>
      <c r="E644" s="217"/>
      <c r="F644" s="217"/>
      <c r="G644" s="217"/>
      <c r="H644" s="217"/>
      <c r="I644" s="217"/>
      <c r="J644" s="217"/>
    </row>
    <row r="645" spans="1:10" ht="14.1" customHeight="1" x14ac:dyDescent="0.15">
      <c r="A645" s="219"/>
      <c r="B645" s="219"/>
      <c r="C645" s="219"/>
      <c r="D645" s="201" t="s">
        <v>175</v>
      </c>
      <c r="E645" s="203">
        <v>4</v>
      </c>
      <c r="F645" s="203">
        <v>11085</v>
      </c>
      <c r="G645" s="203">
        <v>44340</v>
      </c>
      <c r="H645" s="203">
        <v>0</v>
      </c>
      <c r="I645" s="203">
        <v>0</v>
      </c>
      <c r="J645" s="203">
        <v>44340</v>
      </c>
    </row>
    <row r="646" spans="1:10" ht="29.1" customHeight="1" x14ac:dyDescent="0.15">
      <c r="A646" s="219"/>
      <c r="B646" s="219"/>
      <c r="C646" s="202" t="s">
        <v>204</v>
      </c>
      <c r="D646" s="201" t="s">
        <v>176</v>
      </c>
      <c r="E646" s="203">
        <v>93</v>
      </c>
      <c r="F646" s="203">
        <v>11852</v>
      </c>
      <c r="G646" s="203">
        <v>1102236</v>
      </c>
      <c r="H646" s="203">
        <v>1778</v>
      </c>
      <c r="I646" s="203">
        <v>165354</v>
      </c>
      <c r="J646" s="203">
        <v>936882</v>
      </c>
    </row>
    <row r="647" spans="1:10" ht="29.1" customHeight="1" x14ac:dyDescent="0.15">
      <c r="A647" s="219"/>
      <c r="B647" s="221" t="s">
        <v>210</v>
      </c>
      <c r="C647" s="218" t="s">
        <v>69</v>
      </c>
      <c r="D647" s="201" t="s">
        <v>184</v>
      </c>
      <c r="E647" s="203">
        <v>1</v>
      </c>
      <c r="F647" s="203">
        <v>14352</v>
      </c>
      <c r="G647" s="203">
        <v>14352</v>
      </c>
      <c r="H647" s="203">
        <v>0</v>
      </c>
      <c r="I647" s="203">
        <v>0</v>
      </c>
      <c r="J647" s="203">
        <v>14352</v>
      </c>
    </row>
    <row r="648" spans="1:10" ht="14.1" customHeight="1" x14ac:dyDescent="0.15">
      <c r="A648" s="219"/>
      <c r="B648" s="219"/>
      <c r="C648" s="219"/>
      <c r="D648" s="201" t="s">
        <v>80</v>
      </c>
      <c r="E648" s="203">
        <v>1</v>
      </c>
      <c r="F648" s="203">
        <v>14352</v>
      </c>
      <c r="G648" s="203">
        <v>14352</v>
      </c>
      <c r="H648" s="203">
        <v>0</v>
      </c>
      <c r="I648" s="203">
        <v>0</v>
      </c>
      <c r="J648" s="203">
        <v>14352</v>
      </c>
    </row>
    <row r="649" spans="1:10" ht="14.1" customHeight="1" x14ac:dyDescent="0.15">
      <c r="A649" s="219"/>
      <c r="B649" s="219"/>
      <c r="C649" s="219"/>
      <c r="D649" s="201" t="s">
        <v>179</v>
      </c>
      <c r="E649" s="203">
        <v>1</v>
      </c>
      <c r="F649" s="203">
        <v>7465</v>
      </c>
      <c r="G649" s="203">
        <v>7465</v>
      </c>
      <c r="H649" s="203">
        <v>0</v>
      </c>
      <c r="I649" s="203">
        <v>0</v>
      </c>
      <c r="J649" s="203">
        <v>7465</v>
      </c>
    </row>
    <row r="650" spans="1:10" ht="14.1" customHeight="1" x14ac:dyDescent="0.15">
      <c r="A650" s="219"/>
      <c r="B650" s="219"/>
      <c r="C650" s="219"/>
      <c r="D650" s="201" t="s">
        <v>79</v>
      </c>
      <c r="E650" s="203">
        <v>1</v>
      </c>
      <c r="F650" s="203">
        <v>7465</v>
      </c>
      <c r="G650" s="203">
        <v>7465</v>
      </c>
      <c r="H650" s="203">
        <v>0</v>
      </c>
      <c r="I650" s="203">
        <v>0</v>
      </c>
      <c r="J650" s="203">
        <v>7465</v>
      </c>
    </row>
    <row r="651" spans="1:10" ht="14.1" customHeight="1" x14ac:dyDescent="0.15">
      <c r="A651" s="219"/>
      <c r="B651" s="219"/>
      <c r="C651" s="219"/>
      <c r="D651" s="201" t="s">
        <v>185</v>
      </c>
      <c r="E651" s="203">
        <v>1</v>
      </c>
      <c r="F651" s="203">
        <v>4479</v>
      </c>
      <c r="G651" s="203">
        <v>4479</v>
      </c>
      <c r="H651" s="203">
        <v>0</v>
      </c>
      <c r="I651" s="203">
        <v>0</v>
      </c>
      <c r="J651" s="203">
        <v>4479</v>
      </c>
    </row>
    <row r="652" spans="1:10" ht="14.1" customHeight="1" x14ac:dyDescent="0.15">
      <c r="A652" s="219"/>
      <c r="B652" s="219"/>
      <c r="C652" s="219"/>
      <c r="D652" s="201" t="s">
        <v>180</v>
      </c>
      <c r="E652" s="203">
        <v>1</v>
      </c>
      <c r="F652" s="203">
        <v>4479</v>
      </c>
      <c r="G652" s="203">
        <v>4479</v>
      </c>
      <c r="H652" s="203">
        <v>0</v>
      </c>
      <c r="I652" s="203">
        <v>0</v>
      </c>
      <c r="J652" s="203">
        <v>4479</v>
      </c>
    </row>
    <row r="653" spans="1:10" ht="14.1" customHeight="1" x14ac:dyDescent="0.15">
      <c r="A653" s="219"/>
      <c r="B653" s="219"/>
      <c r="C653" s="219"/>
      <c r="D653" s="201" t="s">
        <v>186</v>
      </c>
      <c r="E653" s="203">
        <v>1</v>
      </c>
      <c r="F653" s="203">
        <v>5580</v>
      </c>
      <c r="G653" s="203">
        <v>5580</v>
      </c>
      <c r="H653" s="203">
        <v>0</v>
      </c>
      <c r="I653" s="203">
        <v>0</v>
      </c>
      <c r="J653" s="203">
        <v>5580</v>
      </c>
    </row>
    <row r="654" spans="1:10" ht="29.1" customHeight="1" x14ac:dyDescent="0.15">
      <c r="A654" s="219"/>
      <c r="B654" s="219"/>
      <c r="C654" s="221" t="s">
        <v>202</v>
      </c>
      <c r="D654" s="201" t="s">
        <v>72</v>
      </c>
      <c r="E654" s="203">
        <v>1</v>
      </c>
      <c r="F654" s="203">
        <v>4358</v>
      </c>
      <c r="G654" s="203">
        <v>4358</v>
      </c>
      <c r="H654" s="203">
        <v>1554</v>
      </c>
      <c r="I654" s="203">
        <v>1554</v>
      </c>
      <c r="J654" s="203">
        <v>2804</v>
      </c>
    </row>
    <row r="655" spans="1:10" ht="14.1" customHeight="1" x14ac:dyDescent="0.15">
      <c r="A655" s="219"/>
      <c r="B655" s="219"/>
      <c r="C655" s="219"/>
      <c r="D655" s="201" t="s">
        <v>75</v>
      </c>
      <c r="E655" s="203">
        <v>1</v>
      </c>
      <c r="F655" s="203">
        <v>15906</v>
      </c>
      <c r="G655" s="203">
        <v>15906</v>
      </c>
      <c r="H655" s="203">
        <v>1554</v>
      </c>
      <c r="I655" s="203">
        <v>1554</v>
      </c>
      <c r="J655" s="203">
        <v>14352</v>
      </c>
    </row>
    <row r="656" spans="1:10" ht="14.1" customHeight="1" x14ac:dyDescent="0.15">
      <c r="A656" s="219"/>
      <c r="B656" s="219"/>
      <c r="C656" s="219"/>
      <c r="D656" s="201" t="s">
        <v>73</v>
      </c>
      <c r="E656" s="203">
        <v>1</v>
      </c>
      <c r="F656" s="203">
        <v>9019</v>
      </c>
      <c r="G656" s="203">
        <v>9019</v>
      </c>
      <c r="H656" s="203">
        <v>1554</v>
      </c>
      <c r="I656" s="203">
        <v>1554</v>
      </c>
      <c r="J656" s="203">
        <v>7465</v>
      </c>
    </row>
    <row r="657" spans="1:10" ht="29.1" customHeight="1" x14ac:dyDescent="0.15">
      <c r="A657" s="219"/>
      <c r="B657" s="219"/>
      <c r="C657" s="202" t="s">
        <v>203</v>
      </c>
      <c r="D657" s="201" t="s">
        <v>182</v>
      </c>
      <c r="E657" s="203">
        <v>50</v>
      </c>
      <c r="F657" s="203">
        <v>5916</v>
      </c>
      <c r="G657" s="203">
        <v>295788</v>
      </c>
      <c r="H657" s="203">
        <v>1495</v>
      </c>
      <c r="I657" s="203">
        <v>74750</v>
      </c>
      <c r="J657" s="203">
        <v>221038</v>
      </c>
    </row>
    <row r="658" spans="1:10" ht="29.1" customHeight="1" x14ac:dyDescent="0.15">
      <c r="A658" s="219"/>
      <c r="B658" s="219"/>
      <c r="C658" s="221" t="s">
        <v>204</v>
      </c>
      <c r="D658" s="201" t="s">
        <v>72</v>
      </c>
      <c r="E658" s="203">
        <v>15</v>
      </c>
      <c r="F658" s="203">
        <v>3571</v>
      </c>
      <c r="G658" s="203">
        <v>53565</v>
      </c>
      <c r="H658" s="203">
        <v>767</v>
      </c>
      <c r="I658" s="203">
        <v>11505</v>
      </c>
      <c r="J658" s="203">
        <v>42060</v>
      </c>
    </row>
    <row r="659" spans="1:10" ht="14.1" customHeight="1" x14ac:dyDescent="0.15">
      <c r="A659" s="219"/>
      <c r="B659" s="219"/>
      <c r="C659" s="219"/>
      <c r="D659" s="201" t="s">
        <v>81</v>
      </c>
      <c r="E659" s="203">
        <v>476</v>
      </c>
      <c r="F659" s="203">
        <v>30189</v>
      </c>
      <c r="G659" s="203">
        <v>14369964</v>
      </c>
      <c r="H659" s="203">
        <v>767</v>
      </c>
      <c r="I659" s="203">
        <v>365092</v>
      </c>
      <c r="J659" s="203">
        <v>14004872</v>
      </c>
    </row>
    <row r="660" spans="1:10" ht="14.1" customHeight="1" x14ac:dyDescent="0.15">
      <c r="A660" s="219"/>
      <c r="B660" s="219"/>
      <c r="C660" s="219"/>
      <c r="D660" s="201" t="s">
        <v>75</v>
      </c>
      <c r="E660" s="203">
        <v>521</v>
      </c>
      <c r="F660" s="203">
        <v>15119</v>
      </c>
      <c r="G660" s="203">
        <v>7876999</v>
      </c>
      <c r="H660" s="203">
        <v>767</v>
      </c>
      <c r="I660" s="203">
        <v>399607</v>
      </c>
      <c r="J660" s="203">
        <v>7477392</v>
      </c>
    </row>
    <row r="661" spans="1:10" ht="14.1" customHeight="1" x14ac:dyDescent="0.15">
      <c r="A661" s="219"/>
      <c r="B661" s="219"/>
      <c r="C661" s="219"/>
      <c r="D661" s="201" t="s">
        <v>76</v>
      </c>
      <c r="E661" s="203">
        <v>53</v>
      </c>
      <c r="F661" s="203">
        <v>11744</v>
      </c>
      <c r="G661" s="203">
        <v>622432</v>
      </c>
      <c r="H661" s="203">
        <v>767</v>
      </c>
      <c r="I661" s="203">
        <v>40651</v>
      </c>
      <c r="J661" s="203">
        <v>581781</v>
      </c>
    </row>
    <row r="662" spans="1:10" ht="14.1" customHeight="1" x14ac:dyDescent="0.15">
      <c r="A662" s="219"/>
      <c r="B662" s="219"/>
      <c r="C662" s="219"/>
      <c r="D662" s="201" t="s">
        <v>73</v>
      </c>
      <c r="E662" s="203">
        <v>500</v>
      </c>
      <c r="F662" s="203">
        <v>8232</v>
      </c>
      <c r="G662" s="203">
        <v>4116000</v>
      </c>
      <c r="H662" s="203">
        <v>767</v>
      </c>
      <c r="I662" s="203">
        <v>383500</v>
      </c>
      <c r="J662" s="203">
        <v>3732500</v>
      </c>
    </row>
    <row r="663" spans="1:10" ht="14.1" customHeight="1" x14ac:dyDescent="0.15">
      <c r="A663" s="219"/>
      <c r="B663" s="219"/>
      <c r="C663" s="219"/>
      <c r="D663" s="201" t="s">
        <v>84</v>
      </c>
      <c r="E663" s="203">
        <v>6</v>
      </c>
      <c r="F663" s="203">
        <v>3402</v>
      </c>
      <c r="G663" s="203">
        <v>20412</v>
      </c>
      <c r="H663" s="203">
        <v>767</v>
      </c>
      <c r="I663" s="203">
        <v>4602</v>
      </c>
      <c r="J663" s="203">
        <v>15810</v>
      </c>
    </row>
    <row r="664" spans="1:10" ht="14.1" customHeight="1" x14ac:dyDescent="0.15">
      <c r="A664" s="219"/>
      <c r="B664" s="219"/>
      <c r="C664" s="219"/>
      <c r="D664" s="201" t="s">
        <v>182</v>
      </c>
      <c r="E664" s="203">
        <v>7</v>
      </c>
      <c r="F664" s="203">
        <v>5246</v>
      </c>
      <c r="G664" s="203">
        <v>36722</v>
      </c>
      <c r="H664" s="203">
        <v>767</v>
      </c>
      <c r="I664" s="203">
        <v>5369</v>
      </c>
      <c r="J664" s="203">
        <v>31353</v>
      </c>
    </row>
    <row r="665" spans="1:10" ht="14.1" customHeight="1" x14ac:dyDescent="0.15">
      <c r="A665" s="219"/>
      <c r="B665" s="219"/>
      <c r="C665" s="219"/>
      <c r="D665" s="201" t="s">
        <v>183</v>
      </c>
      <c r="E665" s="203">
        <v>180</v>
      </c>
      <c r="F665" s="203">
        <v>6347</v>
      </c>
      <c r="G665" s="203">
        <v>1142460</v>
      </c>
      <c r="H665" s="203">
        <v>767</v>
      </c>
      <c r="I665" s="203">
        <v>138060</v>
      </c>
      <c r="J665" s="203">
        <v>1004400</v>
      </c>
    </row>
    <row r="666" spans="1:10" ht="14.1" customHeight="1" x14ac:dyDescent="0.15">
      <c r="A666" s="219"/>
      <c r="B666" s="220" t="s">
        <v>211</v>
      </c>
      <c r="C666" s="218" t="s">
        <v>69</v>
      </c>
      <c r="D666" s="201" t="s">
        <v>179</v>
      </c>
      <c r="E666" s="203">
        <v>5</v>
      </c>
      <c r="F666" s="203">
        <v>7465</v>
      </c>
      <c r="G666" s="203">
        <v>37325</v>
      </c>
      <c r="H666" s="203">
        <v>1028</v>
      </c>
      <c r="I666" s="203">
        <v>5141</v>
      </c>
      <c r="J666" s="203">
        <v>32184</v>
      </c>
    </row>
    <row r="667" spans="1:10" ht="14.1" customHeight="1" x14ac:dyDescent="0.15">
      <c r="A667" s="219"/>
      <c r="B667" s="219"/>
      <c r="C667" s="219"/>
      <c r="D667" s="201" t="s">
        <v>79</v>
      </c>
      <c r="E667" s="203">
        <v>7</v>
      </c>
      <c r="F667" s="203">
        <v>7465</v>
      </c>
      <c r="G667" s="203">
        <v>52255</v>
      </c>
      <c r="H667" s="203">
        <v>1028</v>
      </c>
      <c r="I667" s="203">
        <v>7197</v>
      </c>
      <c r="J667" s="203">
        <v>45058</v>
      </c>
    </row>
    <row r="668" spans="1:10" ht="29.1" customHeight="1" x14ac:dyDescent="0.15">
      <c r="A668" s="219"/>
      <c r="B668" s="219"/>
      <c r="C668" s="202" t="s">
        <v>202</v>
      </c>
      <c r="D668" s="201" t="s">
        <v>73</v>
      </c>
      <c r="E668" s="203">
        <v>10</v>
      </c>
      <c r="F668" s="203">
        <v>9019</v>
      </c>
      <c r="G668" s="203">
        <v>90190</v>
      </c>
      <c r="H668" s="203">
        <v>2582</v>
      </c>
      <c r="I668" s="203">
        <v>25822</v>
      </c>
      <c r="J668" s="203">
        <v>64368</v>
      </c>
    </row>
    <row r="669" spans="1:10" ht="29.1" customHeight="1" x14ac:dyDescent="0.15">
      <c r="A669" s="219"/>
      <c r="B669" s="219"/>
      <c r="C669" s="221" t="s">
        <v>204</v>
      </c>
      <c r="D669" s="201" t="s">
        <v>81</v>
      </c>
      <c r="E669" s="203">
        <v>6</v>
      </c>
      <c r="F669" s="203">
        <v>30189</v>
      </c>
      <c r="G669" s="203">
        <v>181134</v>
      </c>
      <c r="H669" s="203">
        <v>1795</v>
      </c>
      <c r="I669" s="203">
        <v>10771</v>
      </c>
      <c r="J669" s="203">
        <v>170363</v>
      </c>
    </row>
    <row r="670" spans="1:10" ht="14.1" customHeight="1" x14ac:dyDescent="0.15">
      <c r="A670" s="219"/>
      <c r="B670" s="219"/>
      <c r="C670" s="219"/>
      <c r="D670" s="201" t="s">
        <v>75</v>
      </c>
      <c r="E670" s="203">
        <v>1</v>
      </c>
      <c r="F670" s="203">
        <v>15119</v>
      </c>
      <c r="G670" s="203">
        <v>15119</v>
      </c>
      <c r="H670" s="203">
        <v>1795</v>
      </c>
      <c r="I670" s="203">
        <v>1795</v>
      </c>
      <c r="J670" s="203">
        <v>13324</v>
      </c>
    </row>
    <row r="671" spans="1:10" ht="14.1" customHeight="1" x14ac:dyDescent="0.15">
      <c r="A671" s="219"/>
      <c r="B671" s="219"/>
      <c r="C671" s="219"/>
      <c r="D671" s="201" t="s">
        <v>73</v>
      </c>
      <c r="E671" s="203">
        <v>1084</v>
      </c>
      <c r="F671" s="203">
        <v>8232</v>
      </c>
      <c r="G671" s="203">
        <v>8923488</v>
      </c>
      <c r="H671" s="203">
        <v>1795</v>
      </c>
      <c r="I671" s="203">
        <v>1945983</v>
      </c>
      <c r="J671" s="203">
        <v>6977505</v>
      </c>
    </row>
    <row r="672" spans="1:10" ht="29.1" customHeight="1" x14ac:dyDescent="0.15">
      <c r="A672" s="221" t="s">
        <v>123</v>
      </c>
      <c r="B672" s="219" t="s">
        <v>55</v>
      </c>
      <c r="C672" s="219"/>
      <c r="D672" s="219"/>
      <c r="E672" s="203">
        <v>23860</v>
      </c>
      <c r="F672" s="203"/>
      <c r="G672" s="203">
        <v>297669278</v>
      </c>
      <c r="H672" s="203"/>
      <c r="I672" s="203">
        <v>37053136</v>
      </c>
      <c r="J672" s="203">
        <v>260616142</v>
      </c>
    </row>
    <row r="673" spans="1:10" ht="14.1" customHeight="1" x14ac:dyDescent="0.15">
      <c r="A673" s="219"/>
      <c r="B673" s="201" t="s">
        <v>65</v>
      </c>
      <c r="C673" s="201" t="s">
        <v>66</v>
      </c>
      <c r="D673" s="201" t="s">
        <v>67</v>
      </c>
      <c r="E673" s="216">
        <v>106</v>
      </c>
      <c r="F673" s="216">
        <v>11085</v>
      </c>
      <c r="G673" s="216">
        <v>1175010</v>
      </c>
      <c r="H673" s="216">
        <v>0</v>
      </c>
      <c r="I673" s="216">
        <v>0</v>
      </c>
      <c r="J673" s="216">
        <v>1175010</v>
      </c>
    </row>
    <row r="674" spans="1:10" ht="14.1" customHeight="1" x14ac:dyDescent="0.15">
      <c r="A674" s="219"/>
      <c r="B674" s="220" t="s">
        <v>68</v>
      </c>
      <c r="C674" s="218" t="s">
        <v>69</v>
      </c>
      <c r="D674" s="201" t="s">
        <v>177</v>
      </c>
      <c r="E674" s="217"/>
      <c r="F674" s="217"/>
      <c r="G674" s="217"/>
      <c r="H674" s="217"/>
      <c r="I674" s="217"/>
      <c r="J674" s="217"/>
    </row>
    <row r="675" spans="1:10" ht="14.1" customHeight="1" x14ac:dyDescent="0.15">
      <c r="A675" s="219"/>
      <c r="B675" s="219"/>
      <c r="C675" s="219"/>
      <c r="D675" s="201" t="s">
        <v>175</v>
      </c>
      <c r="E675" s="203">
        <v>93</v>
      </c>
      <c r="F675" s="203">
        <v>11085</v>
      </c>
      <c r="G675" s="203">
        <v>1030905</v>
      </c>
      <c r="H675" s="203">
        <v>0</v>
      </c>
      <c r="I675" s="203">
        <v>0</v>
      </c>
      <c r="J675" s="203">
        <v>1030905</v>
      </c>
    </row>
    <row r="676" spans="1:10" ht="29.1" customHeight="1" x14ac:dyDescent="0.15">
      <c r="A676" s="219"/>
      <c r="B676" s="219"/>
      <c r="C676" s="202" t="s">
        <v>202</v>
      </c>
      <c r="D676" s="201" t="s">
        <v>176</v>
      </c>
      <c r="E676" s="203">
        <v>8</v>
      </c>
      <c r="F676" s="203">
        <v>12639</v>
      </c>
      <c r="G676" s="203">
        <v>101112</v>
      </c>
      <c r="H676" s="203">
        <v>2565</v>
      </c>
      <c r="I676" s="203">
        <v>20520</v>
      </c>
      <c r="J676" s="203">
        <v>80592</v>
      </c>
    </row>
    <row r="677" spans="1:10" ht="29.1" customHeight="1" x14ac:dyDescent="0.15">
      <c r="A677" s="219"/>
      <c r="B677" s="219"/>
      <c r="C677" s="202" t="s">
        <v>204</v>
      </c>
      <c r="D677" s="201" t="s">
        <v>176</v>
      </c>
      <c r="E677" s="203">
        <v>2441</v>
      </c>
      <c r="F677" s="203">
        <v>11852</v>
      </c>
      <c r="G677" s="203">
        <v>28930732</v>
      </c>
      <c r="H677" s="203">
        <v>1778</v>
      </c>
      <c r="I677" s="203">
        <v>4340098</v>
      </c>
      <c r="J677" s="203">
        <v>24590634</v>
      </c>
    </row>
    <row r="678" spans="1:10" ht="14.1" customHeight="1" x14ac:dyDescent="0.15">
      <c r="A678" s="219"/>
      <c r="B678" s="220" t="s">
        <v>78</v>
      </c>
      <c r="C678" s="204" t="s">
        <v>69</v>
      </c>
      <c r="D678" s="201" t="s">
        <v>178</v>
      </c>
      <c r="E678" s="203">
        <v>1</v>
      </c>
      <c r="F678" s="203">
        <v>7597</v>
      </c>
      <c r="G678" s="203">
        <v>7597</v>
      </c>
      <c r="H678" s="203">
        <v>0</v>
      </c>
      <c r="I678" s="203">
        <v>0</v>
      </c>
      <c r="J678" s="203">
        <v>7597</v>
      </c>
    </row>
    <row r="679" spans="1:10" ht="29.1" customHeight="1" x14ac:dyDescent="0.15">
      <c r="A679" s="219"/>
      <c r="B679" s="219"/>
      <c r="C679" s="221" t="s">
        <v>202</v>
      </c>
      <c r="D679" s="201" t="s">
        <v>73</v>
      </c>
      <c r="E679" s="203">
        <v>1</v>
      </c>
      <c r="F679" s="203">
        <v>9019</v>
      </c>
      <c r="G679" s="203">
        <v>9019</v>
      </c>
      <c r="H679" s="203">
        <v>2034</v>
      </c>
      <c r="I679" s="203">
        <v>2034</v>
      </c>
      <c r="J679" s="203">
        <v>6985</v>
      </c>
    </row>
    <row r="680" spans="1:10" ht="14.1" customHeight="1" x14ac:dyDescent="0.15">
      <c r="A680" s="219"/>
      <c r="B680" s="219"/>
      <c r="C680" s="219"/>
      <c r="D680" s="201" t="s">
        <v>93</v>
      </c>
      <c r="E680" s="203">
        <v>10</v>
      </c>
      <c r="F680" s="203">
        <v>9151</v>
      </c>
      <c r="G680" s="203">
        <v>91510</v>
      </c>
      <c r="H680" s="203">
        <v>2166</v>
      </c>
      <c r="I680" s="203">
        <v>21657</v>
      </c>
      <c r="J680" s="203">
        <v>69853</v>
      </c>
    </row>
    <row r="681" spans="1:10" ht="29.1" customHeight="1" x14ac:dyDescent="0.15">
      <c r="A681" s="219"/>
      <c r="B681" s="219"/>
      <c r="C681" s="221" t="s">
        <v>204</v>
      </c>
      <c r="D681" s="201" t="s">
        <v>73</v>
      </c>
      <c r="E681" s="203">
        <v>3221</v>
      </c>
      <c r="F681" s="203">
        <v>8232</v>
      </c>
      <c r="G681" s="203">
        <v>26515272</v>
      </c>
      <c r="H681" s="203">
        <v>1247</v>
      </c>
      <c r="I681" s="203">
        <v>4015631</v>
      </c>
      <c r="J681" s="203">
        <v>22499641</v>
      </c>
    </row>
    <row r="682" spans="1:10" ht="14.1" customHeight="1" x14ac:dyDescent="0.15">
      <c r="A682" s="219"/>
      <c r="B682" s="219"/>
      <c r="C682" s="219"/>
      <c r="D682" s="201" t="s">
        <v>93</v>
      </c>
      <c r="E682" s="203">
        <v>276</v>
      </c>
      <c r="F682" s="203">
        <v>8364</v>
      </c>
      <c r="G682" s="203">
        <v>2308464</v>
      </c>
      <c r="H682" s="203">
        <v>1379</v>
      </c>
      <c r="I682" s="203">
        <v>380522</v>
      </c>
      <c r="J682" s="203">
        <v>1927942</v>
      </c>
    </row>
    <row r="683" spans="1:10" ht="14.1" customHeight="1" x14ac:dyDescent="0.15">
      <c r="A683" s="219"/>
      <c r="B683" s="220" t="s">
        <v>205</v>
      </c>
      <c r="C683" s="218" t="s">
        <v>114</v>
      </c>
      <c r="D683" s="201" t="s">
        <v>206</v>
      </c>
      <c r="E683" s="203">
        <v>2</v>
      </c>
      <c r="F683" s="203">
        <v>23764</v>
      </c>
      <c r="G683" s="203">
        <v>47528</v>
      </c>
      <c r="H683" s="203">
        <v>3941</v>
      </c>
      <c r="I683" s="203">
        <v>7882</v>
      </c>
      <c r="J683" s="203">
        <v>39646</v>
      </c>
    </row>
    <row r="684" spans="1:10" ht="14.1" customHeight="1" x14ac:dyDescent="0.15">
      <c r="A684" s="219"/>
      <c r="B684" s="219"/>
      <c r="C684" s="219"/>
      <c r="D684" s="201" t="s">
        <v>208</v>
      </c>
      <c r="E684" s="203">
        <v>170</v>
      </c>
      <c r="F684" s="203">
        <v>20467</v>
      </c>
      <c r="G684" s="203">
        <v>3479390</v>
      </c>
      <c r="H684" s="203">
        <v>3941</v>
      </c>
      <c r="I684" s="203">
        <v>669970</v>
      </c>
      <c r="J684" s="203">
        <v>2809420</v>
      </c>
    </row>
    <row r="685" spans="1:10" ht="14.1" customHeight="1" x14ac:dyDescent="0.15">
      <c r="A685" s="219"/>
      <c r="B685" s="219"/>
      <c r="C685" s="219"/>
      <c r="D685" s="201" t="s">
        <v>209</v>
      </c>
      <c r="E685" s="203">
        <v>6</v>
      </c>
      <c r="F685" s="203">
        <v>3119</v>
      </c>
      <c r="G685" s="203">
        <v>18714</v>
      </c>
      <c r="H685" s="203">
        <v>0</v>
      </c>
      <c r="I685" s="203">
        <v>0</v>
      </c>
      <c r="J685" s="203">
        <v>18714</v>
      </c>
    </row>
    <row r="686" spans="1:10" ht="29.1" customHeight="1" x14ac:dyDescent="0.15">
      <c r="A686" s="219"/>
      <c r="B686" s="221" t="s">
        <v>210</v>
      </c>
      <c r="C686" s="218" t="s">
        <v>69</v>
      </c>
      <c r="D686" s="201" t="s">
        <v>188</v>
      </c>
      <c r="E686" s="203">
        <v>2</v>
      </c>
      <c r="F686" s="203">
        <v>29422</v>
      </c>
      <c r="G686" s="203">
        <v>58844</v>
      </c>
      <c r="H686" s="203">
        <v>0</v>
      </c>
      <c r="I686" s="203">
        <v>0</v>
      </c>
      <c r="J686" s="203">
        <v>58844</v>
      </c>
    </row>
    <row r="687" spans="1:10" ht="14.1" customHeight="1" x14ac:dyDescent="0.15">
      <c r="A687" s="219"/>
      <c r="B687" s="219"/>
      <c r="C687" s="219"/>
      <c r="D687" s="201" t="s">
        <v>184</v>
      </c>
      <c r="E687" s="203">
        <v>2</v>
      </c>
      <c r="F687" s="203">
        <v>14352</v>
      </c>
      <c r="G687" s="203">
        <v>28704</v>
      </c>
      <c r="H687" s="203">
        <v>0</v>
      </c>
      <c r="I687" s="203">
        <v>0</v>
      </c>
      <c r="J687" s="203">
        <v>28704</v>
      </c>
    </row>
    <row r="688" spans="1:10" ht="14.1" customHeight="1" x14ac:dyDescent="0.15">
      <c r="A688" s="219"/>
      <c r="B688" s="219"/>
      <c r="C688" s="219"/>
      <c r="D688" s="201" t="s">
        <v>80</v>
      </c>
      <c r="E688" s="203">
        <v>2</v>
      </c>
      <c r="F688" s="203">
        <v>14352</v>
      </c>
      <c r="G688" s="203">
        <v>28704</v>
      </c>
      <c r="H688" s="203">
        <v>0</v>
      </c>
      <c r="I688" s="203">
        <v>0</v>
      </c>
      <c r="J688" s="203">
        <v>28704</v>
      </c>
    </row>
    <row r="689" spans="1:10" ht="14.1" customHeight="1" x14ac:dyDescent="0.15">
      <c r="A689" s="219"/>
      <c r="B689" s="219"/>
      <c r="C689" s="219"/>
      <c r="D689" s="201" t="s">
        <v>189</v>
      </c>
      <c r="E689" s="203">
        <v>3</v>
      </c>
      <c r="F689" s="203">
        <v>10977</v>
      </c>
      <c r="G689" s="203">
        <v>32931</v>
      </c>
      <c r="H689" s="203">
        <v>0</v>
      </c>
      <c r="I689" s="203">
        <v>0</v>
      </c>
      <c r="J689" s="203">
        <v>32931</v>
      </c>
    </row>
    <row r="690" spans="1:10" ht="14.1" customHeight="1" x14ac:dyDescent="0.15">
      <c r="A690" s="219"/>
      <c r="B690" s="219"/>
      <c r="C690" s="219"/>
      <c r="D690" s="201" t="s">
        <v>85</v>
      </c>
      <c r="E690" s="203">
        <v>5</v>
      </c>
      <c r="F690" s="203">
        <v>10977</v>
      </c>
      <c r="G690" s="203">
        <v>54885</v>
      </c>
      <c r="H690" s="203">
        <v>0</v>
      </c>
      <c r="I690" s="203">
        <v>0</v>
      </c>
      <c r="J690" s="203">
        <v>54885</v>
      </c>
    </row>
    <row r="691" spans="1:10" ht="14.1" customHeight="1" x14ac:dyDescent="0.15">
      <c r="A691" s="219"/>
      <c r="B691" s="219"/>
      <c r="C691" s="219"/>
      <c r="D691" s="201" t="s">
        <v>179</v>
      </c>
      <c r="E691" s="203">
        <v>3</v>
      </c>
      <c r="F691" s="203">
        <v>7465</v>
      </c>
      <c r="G691" s="203">
        <v>22395</v>
      </c>
      <c r="H691" s="203">
        <v>0</v>
      </c>
      <c r="I691" s="203">
        <v>0</v>
      </c>
      <c r="J691" s="203">
        <v>22395</v>
      </c>
    </row>
    <row r="692" spans="1:10" ht="14.1" customHeight="1" x14ac:dyDescent="0.15">
      <c r="A692" s="219"/>
      <c r="B692" s="219"/>
      <c r="C692" s="219"/>
      <c r="D692" s="201" t="s">
        <v>79</v>
      </c>
      <c r="E692" s="203">
        <v>27</v>
      </c>
      <c r="F692" s="203">
        <v>7465</v>
      </c>
      <c r="G692" s="203">
        <v>201555</v>
      </c>
      <c r="H692" s="203">
        <v>0</v>
      </c>
      <c r="I692" s="203">
        <v>0</v>
      </c>
      <c r="J692" s="203">
        <v>201555</v>
      </c>
    </row>
    <row r="693" spans="1:10" ht="14.1" customHeight="1" x14ac:dyDescent="0.15">
      <c r="A693" s="219"/>
      <c r="B693" s="219"/>
      <c r="C693" s="219"/>
      <c r="D693" s="201" t="s">
        <v>196</v>
      </c>
      <c r="E693" s="203">
        <v>6</v>
      </c>
      <c r="F693" s="203">
        <v>26450</v>
      </c>
      <c r="G693" s="203">
        <v>158700</v>
      </c>
      <c r="H693" s="203">
        <v>0</v>
      </c>
      <c r="I693" s="203">
        <v>0</v>
      </c>
      <c r="J693" s="203">
        <v>158700</v>
      </c>
    </row>
    <row r="694" spans="1:10" ht="14.1" customHeight="1" x14ac:dyDescent="0.15">
      <c r="A694" s="219"/>
      <c r="B694" s="219"/>
      <c r="C694" s="219"/>
      <c r="D694" s="201" t="s">
        <v>180</v>
      </c>
      <c r="E694" s="203">
        <v>1</v>
      </c>
      <c r="F694" s="203">
        <v>4479</v>
      </c>
      <c r="G694" s="203">
        <v>4479</v>
      </c>
      <c r="H694" s="203">
        <v>0</v>
      </c>
      <c r="I694" s="203">
        <v>0</v>
      </c>
      <c r="J694" s="203">
        <v>4479</v>
      </c>
    </row>
    <row r="695" spans="1:10" ht="14.1" customHeight="1" x14ac:dyDescent="0.15">
      <c r="A695" s="219"/>
      <c r="B695" s="219"/>
      <c r="C695" s="219"/>
      <c r="D695" s="201" t="s">
        <v>181</v>
      </c>
      <c r="E695" s="203">
        <v>9</v>
      </c>
      <c r="F695" s="203">
        <v>5580</v>
      </c>
      <c r="G695" s="203">
        <v>50220</v>
      </c>
      <c r="H695" s="203">
        <v>0</v>
      </c>
      <c r="I695" s="203">
        <v>0</v>
      </c>
      <c r="J695" s="203">
        <v>50220</v>
      </c>
    </row>
    <row r="696" spans="1:10" ht="29.1" customHeight="1" x14ac:dyDescent="0.15">
      <c r="A696" s="219"/>
      <c r="B696" s="219"/>
      <c r="C696" s="221" t="s">
        <v>202</v>
      </c>
      <c r="D696" s="201" t="s">
        <v>81</v>
      </c>
      <c r="E696" s="203">
        <v>1</v>
      </c>
      <c r="F696" s="203">
        <v>30976</v>
      </c>
      <c r="G696" s="203">
        <v>30976</v>
      </c>
      <c r="H696" s="203">
        <v>1554</v>
      </c>
      <c r="I696" s="203">
        <v>1554</v>
      </c>
      <c r="J696" s="203">
        <v>29422</v>
      </c>
    </row>
    <row r="697" spans="1:10" ht="14.1" customHeight="1" x14ac:dyDescent="0.15">
      <c r="A697" s="219"/>
      <c r="B697" s="219"/>
      <c r="C697" s="219"/>
      <c r="D697" s="201" t="s">
        <v>75</v>
      </c>
      <c r="E697" s="203">
        <v>2</v>
      </c>
      <c r="F697" s="203">
        <v>15906</v>
      </c>
      <c r="G697" s="203">
        <v>31812</v>
      </c>
      <c r="H697" s="203">
        <v>1554</v>
      </c>
      <c r="I697" s="203">
        <v>3108</v>
      </c>
      <c r="J697" s="203">
        <v>28704</v>
      </c>
    </row>
    <row r="698" spans="1:10" ht="14.1" customHeight="1" x14ac:dyDescent="0.15">
      <c r="A698" s="219"/>
      <c r="B698" s="219"/>
      <c r="C698" s="219"/>
      <c r="D698" s="201" t="s">
        <v>73</v>
      </c>
      <c r="E698" s="203">
        <v>1</v>
      </c>
      <c r="F698" s="203">
        <v>9019</v>
      </c>
      <c r="G698" s="203">
        <v>9019</v>
      </c>
      <c r="H698" s="203">
        <v>1554</v>
      </c>
      <c r="I698" s="203">
        <v>1554</v>
      </c>
      <c r="J698" s="203">
        <v>7465</v>
      </c>
    </row>
    <row r="699" spans="1:10" ht="14.1" customHeight="1" x14ac:dyDescent="0.15">
      <c r="A699" s="219"/>
      <c r="B699" s="219"/>
      <c r="C699" s="219"/>
      <c r="D699" s="201" t="s">
        <v>71</v>
      </c>
      <c r="E699" s="203">
        <v>2</v>
      </c>
      <c r="F699" s="203">
        <v>28004</v>
      </c>
      <c r="G699" s="203">
        <v>56008</v>
      </c>
      <c r="H699" s="203">
        <v>1554</v>
      </c>
      <c r="I699" s="203">
        <v>3108</v>
      </c>
      <c r="J699" s="203">
        <v>52900</v>
      </c>
    </row>
    <row r="700" spans="1:10" ht="14.1" customHeight="1" x14ac:dyDescent="0.15">
      <c r="A700" s="219"/>
      <c r="B700" s="219"/>
      <c r="C700" s="219"/>
      <c r="D700" s="201" t="s">
        <v>182</v>
      </c>
      <c r="E700" s="203">
        <v>5</v>
      </c>
      <c r="F700" s="203">
        <v>6033</v>
      </c>
      <c r="G700" s="203">
        <v>30165</v>
      </c>
      <c r="H700" s="203">
        <v>1554</v>
      </c>
      <c r="I700" s="203">
        <v>7770</v>
      </c>
      <c r="J700" s="203">
        <v>22395</v>
      </c>
    </row>
    <row r="701" spans="1:10" ht="29.1" customHeight="1" x14ac:dyDescent="0.15">
      <c r="A701" s="219"/>
      <c r="B701" s="219"/>
      <c r="C701" s="221" t="s">
        <v>204</v>
      </c>
      <c r="D701" s="201" t="s">
        <v>104</v>
      </c>
      <c r="E701" s="203">
        <v>8</v>
      </c>
      <c r="F701" s="203">
        <v>49949</v>
      </c>
      <c r="G701" s="203">
        <v>399592</v>
      </c>
      <c r="H701" s="203">
        <v>767</v>
      </c>
      <c r="I701" s="203">
        <v>6136</v>
      </c>
      <c r="J701" s="203">
        <v>393456</v>
      </c>
    </row>
    <row r="702" spans="1:10" ht="14.1" customHeight="1" x14ac:dyDescent="0.15">
      <c r="A702" s="219"/>
      <c r="B702" s="219"/>
      <c r="C702" s="219"/>
      <c r="D702" s="201" t="s">
        <v>81</v>
      </c>
      <c r="E702" s="203">
        <v>625</v>
      </c>
      <c r="F702" s="203">
        <v>30189</v>
      </c>
      <c r="G702" s="203">
        <v>18868125</v>
      </c>
      <c r="H702" s="203">
        <v>767</v>
      </c>
      <c r="I702" s="203">
        <v>479375</v>
      </c>
      <c r="J702" s="203">
        <v>18388750</v>
      </c>
    </row>
    <row r="703" spans="1:10" ht="14.1" customHeight="1" x14ac:dyDescent="0.15">
      <c r="A703" s="219"/>
      <c r="B703" s="219"/>
      <c r="C703" s="219"/>
      <c r="D703" s="201" t="s">
        <v>75</v>
      </c>
      <c r="E703" s="203">
        <v>967</v>
      </c>
      <c r="F703" s="203">
        <v>15119</v>
      </c>
      <c r="G703" s="203">
        <v>14620073</v>
      </c>
      <c r="H703" s="203">
        <v>767</v>
      </c>
      <c r="I703" s="203">
        <v>741689</v>
      </c>
      <c r="J703" s="203">
        <v>13878384</v>
      </c>
    </row>
    <row r="704" spans="1:10" ht="14.1" customHeight="1" x14ac:dyDescent="0.15">
      <c r="A704" s="219"/>
      <c r="B704" s="219"/>
      <c r="C704" s="219"/>
      <c r="D704" s="201" t="s">
        <v>76</v>
      </c>
      <c r="E704" s="203">
        <v>425</v>
      </c>
      <c r="F704" s="203">
        <v>11744</v>
      </c>
      <c r="G704" s="203">
        <v>4991200</v>
      </c>
      <c r="H704" s="203">
        <v>767</v>
      </c>
      <c r="I704" s="203">
        <v>325975</v>
      </c>
      <c r="J704" s="203">
        <v>4665225</v>
      </c>
    </row>
    <row r="705" spans="1:10" ht="14.1" customHeight="1" x14ac:dyDescent="0.15">
      <c r="A705" s="219"/>
      <c r="B705" s="219"/>
      <c r="C705" s="219"/>
      <c r="D705" s="201" t="s">
        <v>73</v>
      </c>
      <c r="E705" s="203">
        <v>202</v>
      </c>
      <c r="F705" s="203">
        <v>8232</v>
      </c>
      <c r="G705" s="203">
        <v>1662864</v>
      </c>
      <c r="H705" s="203">
        <v>767</v>
      </c>
      <c r="I705" s="203">
        <v>154934</v>
      </c>
      <c r="J705" s="203">
        <v>1507930</v>
      </c>
    </row>
    <row r="706" spans="1:10" ht="14.1" customHeight="1" x14ac:dyDescent="0.15">
      <c r="A706" s="219"/>
      <c r="B706" s="219"/>
      <c r="C706" s="219"/>
      <c r="D706" s="201" t="s">
        <v>77</v>
      </c>
      <c r="E706" s="203">
        <v>10</v>
      </c>
      <c r="F706" s="203">
        <v>2085</v>
      </c>
      <c r="G706" s="203">
        <v>20850</v>
      </c>
      <c r="H706" s="203">
        <v>767</v>
      </c>
      <c r="I706" s="203">
        <v>7670</v>
      </c>
      <c r="J706" s="203">
        <v>13180</v>
      </c>
    </row>
    <row r="707" spans="1:10" ht="14.1" customHeight="1" x14ac:dyDescent="0.15">
      <c r="A707" s="219"/>
      <c r="B707" s="219"/>
      <c r="C707" s="219"/>
      <c r="D707" s="201" t="s">
        <v>71</v>
      </c>
      <c r="E707" s="203">
        <v>51</v>
      </c>
      <c r="F707" s="203">
        <v>27217</v>
      </c>
      <c r="G707" s="203">
        <v>1388067</v>
      </c>
      <c r="H707" s="203">
        <v>767</v>
      </c>
      <c r="I707" s="203">
        <v>39117</v>
      </c>
      <c r="J707" s="203">
        <v>1348950</v>
      </c>
    </row>
    <row r="708" spans="1:10" ht="14.1" customHeight="1" x14ac:dyDescent="0.15">
      <c r="A708" s="219"/>
      <c r="B708" s="219"/>
      <c r="C708" s="219"/>
      <c r="D708" s="201" t="s">
        <v>182</v>
      </c>
      <c r="E708" s="203">
        <v>669</v>
      </c>
      <c r="F708" s="203">
        <v>5246</v>
      </c>
      <c r="G708" s="203">
        <v>3509574</v>
      </c>
      <c r="H708" s="203">
        <v>767</v>
      </c>
      <c r="I708" s="203">
        <v>513123</v>
      </c>
      <c r="J708" s="203">
        <v>2996451</v>
      </c>
    </row>
    <row r="709" spans="1:10" ht="14.1" customHeight="1" x14ac:dyDescent="0.15">
      <c r="A709" s="219"/>
      <c r="B709" s="219"/>
      <c r="C709" s="219"/>
      <c r="D709" s="201" t="s">
        <v>183</v>
      </c>
      <c r="E709" s="203">
        <v>266</v>
      </c>
      <c r="F709" s="203">
        <v>6347</v>
      </c>
      <c r="G709" s="203">
        <v>1688302</v>
      </c>
      <c r="H709" s="203">
        <v>767</v>
      </c>
      <c r="I709" s="203">
        <v>204022</v>
      </c>
      <c r="J709" s="203">
        <v>1484280</v>
      </c>
    </row>
    <row r="710" spans="1:10" ht="14.1" customHeight="1" x14ac:dyDescent="0.15">
      <c r="A710" s="219"/>
      <c r="B710" s="220" t="s">
        <v>211</v>
      </c>
      <c r="C710" s="218" t="s">
        <v>69</v>
      </c>
      <c r="D710" s="201" t="s">
        <v>187</v>
      </c>
      <c r="E710" s="203">
        <v>5</v>
      </c>
      <c r="F710" s="203">
        <v>49182</v>
      </c>
      <c r="G710" s="203">
        <v>245910</v>
      </c>
      <c r="H710" s="203">
        <v>1028</v>
      </c>
      <c r="I710" s="203">
        <v>5141</v>
      </c>
      <c r="J710" s="203">
        <v>240769</v>
      </c>
    </row>
    <row r="711" spans="1:10" ht="14.1" customHeight="1" x14ac:dyDescent="0.15">
      <c r="A711" s="219"/>
      <c r="B711" s="219"/>
      <c r="C711" s="219"/>
      <c r="D711" s="201" t="s">
        <v>188</v>
      </c>
      <c r="E711" s="203">
        <v>21</v>
      </c>
      <c r="F711" s="203">
        <v>29422</v>
      </c>
      <c r="G711" s="203">
        <v>617862</v>
      </c>
      <c r="H711" s="203">
        <v>1028</v>
      </c>
      <c r="I711" s="203">
        <v>21592</v>
      </c>
      <c r="J711" s="203">
        <v>596270</v>
      </c>
    </row>
    <row r="712" spans="1:10" ht="14.1" customHeight="1" x14ac:dyDescent="0.15">
      <c r="A712" s="219"/>
      <c r="B712" s="219"/>
      <c r="C712" s="219"/>
      <c r="D712" s="201" t="s">
        <v>184</v>
      </c>
      <c r="E712" s="203">
        <v>81</v>
      </c>
      <c r="F712" s="203">
        <v>14352</v>
      </c>
      <c r="G712" s="203">
        <v>1162512</v>
      </c>
      <c r="H712" s="203">
        <v>1028</v>
      </c>
      <c r="I712" s="203">
        <v>83283</v>
      </c>
      <c r="J712" s="203">
        <v>1079229</v>
      </c>
    </row>
    <row r="713" spans="1:10" ht="14.1" customHeight="1" x14ac:dyDescent="0.15">
      <c r="A713" s="219"/>
      <c r="B713" s="219"/>
      <c r="C713" s="219"/>
      <c r="D713" s="201" t="s">
        <v>80</v>
      </c>
      <c r="E713" s="203">
        <v>4</v>
      </c>
      <c r="F713" s="203">
        <v>14352</v>
      </c>
      <c r="G713" s="203">
        <v>57408</v>
      </c>
      <c r="H713" s="203">
        <v>1028</v>
      </c>
      <c r="I713" s="203">
        <v>4113</v>
      </c>
      <c r="J713" s="203">
        <v>53295</v>
      </c>
    </row>
    <row r="714" spans="1:10" ht="14.1" customHeight="1" x14ac:dyDescent="0.15">
      <c r="A714" s="219"/>
      <c r="B714" s="219"/>
      <c r="C714" s="219"/>
      <c r="D714" s="201" t="s">
        <v>189</v>
      </c>
      <c r="E714" s="203">
        <v>52</v>
      </c>
      <c r="F714" s="203">
        <v>10977</v>
      </c>
      <c r="G714" s="203">
        <v>570804</v>
      </c>
      <c r="H714" s="203">
        <v>1028</v>
      </c>
      <c r="I714" s="203">
        <v>53466</v>
      </c>
      <c r="J714" s="203">
        <v>517338</v>
      </c>
    </row>
    <row r="715" spans="1:10" ht="14.1" customHeight="1" x14ac:dyDescent="0.15">
      <c r="A715" s="219"/>
      <c r="B715" s="219"/>
      <c r="C715" s="219"/>
      <c r="D715" s="201" t="s">
        <v>85</v>
      </c>
      <c r="E715" s="203">
        <v>3</v>
      </c>
      <c r="F715" s="203">
        <v>10977</v>
      </c>
      <c r="G715" s="203">
        <v>32931</v>
      </c>
      <c r="H715" s="203">
        <v>1028</v>
      </c>
      <c r="I715" s="203">
        <v>3085</v>
      </c>
      <c r="J715" s="203">
        <v>29846</v>
      </c>
    </row>
    <row r="716" spans="1:10" ht="14.1" customHeight="1" x14ac:dyDescent="0.15">
      <c r="A716" s="219"/>
      <c r="B716" s="219"/>
      <c r="C716" s="219"/>
      <c r="D716" s="201" t="s">
        <v>179</v>
      </c>
      <c r="E716" s="203">
        <v>38</v>
      </c>
      <c r="F716" s="203">
        <v>7465</v>
      </c>
      <c r="G716" s="203">
        <v>283670</v>
      </c>
      <c r="H716" s="203">
        <v>1028</v>
      </c>
      <c r="I716" s="203">
        <v>39071</v>
      </c>
      <c r="J716" s="203">
        <v>244599</v>
      </c>
    </row>
    <row r="717" spans="1:10" ht="14.1" customHeight="1" x14ac:dyDescent="0.15">
      <c r="A717" s="219"/>
      <c r="B717" s="219"/>
      <c r="C717" s="219"/>
      <c r="D717" s="201" t="s">
        <v>79</v>
      </c>
      <c r="E717" s="203">
        <v>410</v>
      </c>
      <c r="F717" s="203">
        <v>7465</v>
      </c>
      <c r="G717" s="203">
        <v>3060650</v>
      </c>
      <c r="H717" s="203">
        <v>1028</v>
      </c>
      <c r="I717" s="203">
        <v>421557</v>
      </c>
      <c r="J717" s="203">
        <v>2639093</v>
      </c>
    </row>
    <row r="718" spans="1:10" ht="14.1" customHeight="1" x14ac:dyDescent="0.15">
      <c r="A718" s="219"/>
      <c r="B718" s="219"/>
      <c r="C718" s="219"/>
      <c r="D718" s="201" t="s">
        <v>88</v>
      </c>
      <c r="E718" s="203">
        <v>5</v>
      </c>
      <c r="F718" s="203">
        <v>4646</v>
      </c>
      <c r="G718" s="203">
        <v>23230</v>
      </c>
      <c r="H718" s="203">
        <v>1028</v>
      </c>
      <c r="I718" s="203">
        <v>5141</v>
      </c>
      <c r="J718" s="203">
        <v>18089</v>
      </c>
    </row>
    <row r="719" spans="1:10" ht="14.1" customHeight="1" x14ac:dyDescent="0.15">
      <c r="A719" s="219"/>
      <c r="B719" s="219"/>
      <c r="C719" s="219"/>
      <c r="D719" s="201" t="s">
        <v>191</v>
      </c>
      <c r="E719" s="203">
        <v>4</v>
      </c>
      <c r="F719" s="203">
        <v>1318</v>
      </c>
      <c r="G719" s="203">
        <v>5272</v>
      </c>
      <c r="H719" s="203">
        <v>1028</v>
      </c>
      <c r="I719" s="203">
        <v>4113</v>
      </c>
      <c r="J719" s="203">
        <v>1159</v>
      </c>
    </row>
    <row r="720" spans="1:10" ht="14.1" customHeight="1" x14ac:dyDescent="0.15">
      <c r="A720" s="219"/>
      <c r="B720" s="219"/>
      <c r="C720" s="219"/>
      <c r="D720" s="201" t="s">
        <v>91</v>
      </c>
      <c r="E720" s="203">
        <v>1</v>
      </c>
      <c r="F720" s="203">
        <v>1318</v>
      </c>
      <c r="G720" s="203">
        <v>1318</v>
      </c>
      <c r="H720" s="203">
        <v>1028</v>
      </c>
      <c r="I720" s="203">
        <v>1028</v>
      </c>
      <c r="J720" s="203">
        <v>290</v>
      </c>
    </row>
    <row r="721" spans="1:10" ht="29.1" customHeight="1" x14ac:dyDescent="0.15">
      <c r="A721" s="219"/>
      <c r="B721" s="219"/>
      <c r="C721" s="221" t="s">
        <v>202</v>
      </c>
      <c r="D721" s="201" t="s">
        <v>81</v>
      </c>
      <c r="E721" s="203">
        <v>2</v>
      </c>
      <c r="F721" s="203">
        <v>30976</v>
      </c>
      <c r="G721" s="203">
        <v>61952</v>
      </c>
      <c r="H721" s="203">
        <v>2582</v>
      </c>
      <c r="I721" s="203">
        <v>5164</v>
      </c>
      <c r="J721" s="203">
        <v>56788</v>
      </c>
    </row>
    <row r="722" spans="1:10" ht="14.1" customHeight="1" x14ac:dyDescent="0.15">
      <c r="A722" s="219"/>
      <c r="B722" s="219"/>
      <c r="C722" s="219"/>
      <c r="D722" s="201" t="s">
        <v>75</v>
      </c>
      <c r="E722" s="203">
        <v>12</v>
      </c>
      <c r="F722" s="203">
        <v>15906</v>
      </c>
      <c r="G722" s="203">
        <v>190872</v>
      </c>
      <c r="H722" s="203">
        <v>2582</v>
      </c>
      <c r="I722" s="203">
        <v>30986</v>
      </c>
      <c r="J722" s="203">
        <v>159886</v>
      </c>
    </row>
    <row r="723" spans="1:10" ht="14.1" customHeight="1" x14ac:dyDescent="0.15">
      <c r="A723" s="219"/>
      <c r="B723" s="219"/>
      <c r="C723" s="219"/>
      <c r="D723" s="201" t="s">
        <v>76</v>
      </c>
      <c r="E723" s="203">
        <v>12</v>
      </c>
      <c r="F723" s="203">
        <v>12531</v>
      </c>
      <c r="G723" s="203">
        <v>150372</v>
      </c>
      <c r="H723" s="203">
        <v>2582</v>
      </c>
      <c r="I723" s="203">
        <v>30986</v>
      </c>
      <c r="J723" s="203">
        <v>119386</v>
      </c>
    </row>
    <row r="724" spans="1:10" ht="14.1" customHeight="1" x14ac:dyDescent="0.15">
      <c r="A724" s="219"/>
      <c r="B724" s="219"/>
      <c r="C724" s="219"/>
      <c r="D724" s="201" t="s">
        <v>73</v>
      </c>
      <c r="E724" s="203">
        <v>21</v>
      </c>
      <c r="F724" s="203">
        <v>9019</v>
      </c>
      <c r="G724" s="203">
        <v>189399</v>
      </c>
      <c r="H724" s="203">
        <v>2582</v>
      </c>
      <c r="I724" s="203">
        <v>54226</v>
      </c>
      <c r="J724" s="203">
        <v>135173</v>
      </c>
    </row>
    <row r="725" spans="1:10" ht="29.1" customHeight="1" x14ac:dyDescent="0.15">
      <c r="A725" s="219"/>
      <c r="B725" s="219"/>
      <c r="C725" s="221" t="s">
        <v>204</v>
      </c>
      <c r="D725" s="201" t="s">
        <v>104</v>
      </c>
      <c r="E725" s="203">
        <v>195</v>
      </c>
      <c r="F725" s="203">
        <v>49949</v>
      </c>
      <c r="G725" s="203">
        <v>9740055</v>
      </c>
      <c r="H725" s="203">
        <v>1795</v>
      </c>
      <c r="I725" s="203">
        <v>350061</v>
      </c>
      <c r="J725" s="203">
        <v>9389994</v>
      </c>
    </row>
    <row r="726" spans="1:10" ht="14.1" customHeight="1" x14ac:dyDescent="0.15">
      <c r="A726" s="219"/>
      <c r="B726" s="219"/>
      <c r="C726" s="219"/>
      <c r="D726" s="201" t="s">
        <v>81</v>
      </c>
      <c r="E726" s="203">
        <v>1276</v>
      </c>
      <c r="F726" s="203">
        <v>30189</v>
      </c>
      <c r="G726" s="203">
        <v>38521164</v>
      </c>
      <c r="H726" s="203">
        <v>1795</v>
      </c>
      <c r="I726" s="203">
        <v>2290659</v>
      </c>
      <c r="J726" s="203">
        <v>36230505</v>
      </c>
    </row>
    <row r="727" spans="1:10" ht="14.1" customHeight="1" x14ac:dyDescent="0.15">
      <c r="A727" s="219"/>
      <c r="B727" s="219"/>
      <c r="C727" s="219"/>
      <c r="D727" s="201" t="s">
        <v>75</v>
      </c>
      <c r="E727" s="203">
        <v>3119</v>
      </c>
      <c r="F727" s="203">
        <v>15119</v>
      </c>
      <c r="G727" s="203">
        <v>47156161</v>
      </c>
      <c r="H727" s="203">
        <v>1795</v>
      </c>
      <c r="I727" s="203">
        <v>5599188</v>
      </c>
      <c r="J727" s="203">
        <v>41556973</v>
      </c>
    </row>
    <row r="728" spans="1:10" ht="14.1" customHeight="1" x14ac:dyDescent="0.15">
      <c r="A728" s="219"/>
      <c r="B728" s="219"/>
      <c r="C728" s="219"/>
      <c r="D728" s="201" t="s">
        <v>76</v>
      </c>
      <c r="E728" s="203">
        <v>4097</v>
      </c>
      <c r="F728" s="203">
        <v>11744</v>
      </c>
      <c r="G728" s="203">
        <v>48115168</v>
      </c>
      <c r="H728" s="203">
        <v>1795</v>
      </c>
      <c r="I728" s="203">
        <v>7354881</v>
      </c>
      <c r="J728" s="203">
        <v>40760287</v>
      </c>
    </row>
    <row r="729" spans="1:10" ht="14.1" customHeight="1" x14ac:dyDescent="0.15">
      <c r="A729" s="219"/>
      <c r="B729" s="219"/>
      <c r="C729" s="219"/>
      <c r="D729" s="201" t="s">
        <v>73</v>
      </c>
      <c r="E729" s="203">
        <v>4158</v>
      </c>
      <c r="F729" s="203">
        <v>8232</v>
      </c>
      <c r="G729" s="203">
        <v>34228656</v>
      </c>
      <c r="H729" s="203">
        <v>1795</v>
      </c>
      <c r="I729" s="203">
        <v>7464388</v>
      </c>
      <c r="J729" s="203">
        <v>26764268</v>
      </c>
    </row>
    <row r="730" spans="1:10" ht="14.1" customHeight="1" x14ac:dyDescent="0.15">
      <c r="A730" s="219"/>
      <c r="B730" s="219"/>
      <c r="C730" s="219"/>
      <c r="D730" s="201" t="s">
        <v>74</v>
      </c>
      <c r="E730" s="203">
        <v>30</v>
      </c>
      <c r="F730" s="203">
        <v>5413</v>
      </c>
      <c r="G730" s="203">
        <v>162390</v>
      </c>
      <c r="H730" s="203">
        <v>1795</v>
      </c>
      <c r="I730" s="203">
        <v>53856</v>
      </c>
      <c r="J730" s="203">
        <v>108534</v>
      </c>
    </row>
    <row r="731" spans="1:10" ht="14.1" customHeight="1" x14ac:dyDescent="0.15">
      <c r="A731" s="219"/>
      <c r="B731" s="219"/>
      <c r="C731" s="219"/>
      <c r="D731" s="201" t="s">
        <v>77</v>
      </c>
      <c r="E731" s="203">
        <v>685</v>
      </c>
      <c r="F731" s="203">
        <v>2085</v>
      </c>
      <c r="G731" s="203">
        <v>1428225</v>
      </c>
      <c r="H731" s="203">
        <v>1795</v>
      </c>
      <c r="I731" s="203">
        <v>1229703</v>
      </c>
      <c r="J731" s="203">
        <v>198522</v>
      </c>
    </row>
    <row r="732" spans="1:10" ht="29.1" customHeight="1" x14ac:dyDescent="0.15">
      <c r="A732" s="221" t="s">
        <v>200</v>
      </c>
      <c r="B732" s="219" t="s">
        <v>55</v>
      </c>
      <c r="C732" s="219"/>
      <c r="D732" s="219"/>
      <c r="E732" s="203">
        <v>59628</v>
      </c>
      <c r="F732" s="203"/>
      <c r="G732" s="203">
        <v>761101906</v>
      </c>
      <c r="H732" s="203"/>
      <c r="I732" s="203">
        <v>89412288</v>
      </c>
      <c r="J732" s="203">
        <v>671689618</v>
      </c>
    </row>
    <row r="733" spans="1:10" ht="14.1" customHeight="1" x14ac:dyDescent="0.15">
      <c r="A733" s="219"/>
      <c r="B733" s="201" t="s">
        <v>65</v>
      </c>
      <c r="C733" s="201" t="s">
        <v>66</v>
      </c>
      <c r="D733" s="201" t="s">
        <v>67</v>
      </c>
      <c r="E733" s="216">
        <v>26</v>
      </c>
      <c r="F733" s="216">
        <v>11085</v>
      </c>
      <c r="G733" s="216">
        <v>288210</v>
      </c>
      <c r="H733" s="216">
        <v>0</v>
      </c>
      <c r="I733" s="216">
        <v>0</v>
      </c>
      <c r="J733" s="216">
        <v>288210</v>
      </c>
    </row>
    <row r="734" spans="1:10" ht="14.1" customHeight="1" x14ac:dyDescent="0.15">
      <c r="A734" s="219"/>
      <c r="B734" s="220" t="s">
        <v>68</v>
      </c>
      <c r="C734" s="218" t="s">
        <v>69</v>
      </c>
      <c r="D734" s="201" t="s">
        <v>177</v>
      </c>
      <c r="E734" s="217"/>
      <c r="F734" s="217"/>
      <c r="G734" s="217"/>
      <c r="H734" s="217"/>
      <c r="I734" s="217"/>
      <c r="J734" s="217"/>
    </row>
    <row r="735" spans="1:10" ht="14.1" customHeight="1" x14ac:dyDescent="0.15">
      <c r="A735" s="219"/>
      <c r="B735" s="219"/>
      <c r="C735" s="219"/>
      <c r="D735" s="201" t="s">
        <v>175</v>
      </c>
      <c r="E735" s="203">
        <v>33</v>
      </c>
      <c r="F735" s="203">
        <v>11085</v>
      </c>
      <c r="G735" s="203">
        <v>365805</v>
      </c>
      <c r="H735" s="203">
        <v>0</v>
      </c>
      <c r="I735" s="203">
        <v>0</v>
      </c>
      <c r="J735" s="203">
        <v>365805</v>
      </c>
    </row>
    <row r="736" spans="1:10" ht="29.1" customHeight="1" x14ac:dyDescent="0.15">
      <c r="A736" s="219"/>
      <c r="B736" s="219"/>
      <c r="C736" s="202" t="s">
        <v>202</v>
      </c>
      <c r="D736" s="201" t="s">
        <v>176</v>
      </c>
      <c r="E736" s="203">
        <v>7</v>
      </c>
      <c r="F736" s="203">
        <v>12639</v>
      </c>
      <c r="G736" s="203">
        <v>88473</v>
      </c>
      <c r="H736" s="203">
        <v>2565</v>
      </c>
      <c r="I736" s="203">
        <v>17955</v>
      </c>
      <c r="J736" s="203">
        <v>70518</v>
      </c>
    </row>
    <row r="737" spans="1:10" ht="29.1" customHeight="1" x14ac:dyDescent="0.15">
      <c r="A737" s="219"/>
      <c r="B737" s="219"/>
      <c r="C737" s="202" t="s">
        <v>203</v>
      </c>
      <c r="D737" s="201" t="s">
        <v>176</v>
      </c>
      <c r="E737" s="203">
        <v>46</v>
      </c>
      <c r="F737" s="203">
        <v>12453</v>
      </c>
      <c r="G737" s="203">
        <v>572856</v>
      </c>
      <c r="H737" s="203">
        <v>2506</v>
      </c>
      <c r="I737" s="203">
        <v>115276</v>
      </c>
      <c r="J737" s="203">
        <v>457580</v>
      </c>
    </row>
    <row r="738" spans="1:10" ht="29.1" customHeight="1" x14ac:dyDescent="0.15">
      <c r="A738" s="219"/>
      <c r="B738" s="219"/>
      <c r="C738" s="202" t="s">
        <v>204</v>
      </c>
      <c r="D738" s="201" t="s">
        <v>176</v>
      </c>
      <c r="E738" s="203">
        <v>5858</v>
      </c>
      <c r="F738" s="203">
        <v>11852</v>
      </c>
      <c r="G738" s="203">
        <v>69429016</v>
      </c>
      <c r="H738" s="203">
        <v>1778</v>
      </c>
      <c r="I738" s="203">
        <v>10415524</v>
      </c>
      <c r="J738" s="203">
        <v>59013492</v>
      </c>
    </row>
    <row r="739" spans="1:10" ht="14.1" customHeight="1" x14ac:dyDescent="0.15">
      <c r="A739" s="219"/>
      <c r="B739" s="220" t="s">
        <v>205</v>
      </c>
      <c r="C739" s="218" t="s">
        <v>114</v>
      </c>
      <c r="D739" s="201" t="s">
        <v>206</v>
      </c>
      <c r="E739" s="203">
        <v>1006</v>
      </c>
      <c r="F739" s="203">
        <v>23764</v>
      </c>
      <c r="G739" s="203">
        <v>23906584</v>
      </c>
      <c r="H739" s="203">
        <v>3941</v>
      </c>
      <c r="I739" s="203">
        <v>3964646</v>
      </c>
      <c r="J739" s="203">
        <v>19941938</v>
      </c>
    </row>
    <row r="740" spans="1:10" ht="14.1" customHeight="1" x14ac:dyDescent="0.15">
      <c r="A740" s="219"/>
      <c r="B740" s="219"/>
      <c r="C740" s="219"/>
      <c r="D740" s="201" t="s">
        <v>208</v>
      </c>
      <c r="E740" s="203">
        <v>2106</v>
      </c>
      <c r="F740" s="203">
        <v>20467</v>
      </c>
      <c r="G740" s="203">
        <v>43103502</v>
      </c>
      <c r="H740" s="203">
        <v>3941</v>
      </c>
      <c r="I740" s="203">
        <v>8299746</v>
      </c>
      <c r="J740" s="203">
        <v>34803756</v>
      </c>
    </row>
    <row r="741" spans="1:10" ht="29.1" customHeight="1" x14ac:dyDescent="0.15">
      <c r="A741" s="219"/>
      <c r="B741" s="221" t="s">
        <v>210</v>
      </c>
      <c r="C741" s="218" t="s">
        <v>69</v>
      </c>
      <c r="D741" s="201" t="s">
        <v>195</v>
      </c>
      <c r="E741" s="203">
        <v>2</v>
      </c>
      <c r="F741" s="203">
        <v>66920</v>
      </c>
      <c r="G741" s="203">
        <v>133840</v>
      </c>
      <c r="H741" s="203">
        <v>0</v>
      </c>
      <c r="I741" s="203">
        <v>0</v>
      </c>
      <c r="J741" s="203">
        <v>133840</v>
      </c>
    </row>
    <row r="742" spans="1:10" ht="14.1" customHeight="1" x14ac:dyDescent="0.15">
      <c r="A742" s="219"/>
      <c r="B742" s="219"/>
      <c r="C742" s="219"/>
      <c r="D742" s="201" t="s">
        <v>197</v>
      </c>
      <c r="E742" s="203">
        <v>2</v>
      </c>
      <c r="F742" s="203">
        <v>49182</v>
      </c>
      <c r="G742" s="203">
        <v>98364</v>
      </c>
      <c r="H742" s="203">
        <v>0</v>
      </c>
      <c r="I742" s="203">
        <v>0</v>
      </c>
      <c r="J742" s="203">
        <v>98364</v>
      </c>
    </row>
    <row r="743" spans="1:10" ht="14.1" customHeight="1" x14ac:dyDescent="0.15">
      <c r="A743" s="219"/>
      <c r="B743" s="219"/>
      <c r="C743" s="219"/>
      <c r="D743" s="201" t="s">
        <v>188</v>
      </c>
      <c r="E743" s="203">
        <v>4</v>
      </c>
      <c r="F743" s="203">
        <v>29422</v>
      </c>
      <c r="G743" s="203">
        <v>117688</v>
      </c>
      <c r="H743" s="203">
        <v>0</v>
      </c>
      <c r="I743" s="203">
        <v>0</v>
      </c>
      <c r="J743" s="203">
        <v>117688</v>
      </c>
    </row>
    <row r="744" spans="1:10" ht="14.1" customHeight="1" x14ac:dyDescent="0.15">
      <c r="A744" s="219"/>
      <c r="B744" s="219"/>
      <c r="C744" s="219"/>
      <c r="D744" s="201" t="s">
        <v>87</v>
      </c>
      <c r="E744" s="203">
        <v>40</v>
      </c>
      <c r="F744" s="203">
        <v>29422</v>
      </c>
      <c r="G744" s="203">
        <v>1176880</v>
      </c>
      <c r="H744" s="203">
        <v>0</v>
      </c>
      <c r="I744" s="203">
        <v>0</v>
      </c>
      <c r="J744" s="203">
        <v>1176880</v>
      </c>
    </row>
    <row r="745" spans="1:10" ht="14.1" customHeight="1" x14ac:dyDescent="0.15">
      <c r="A745" s="219"/>
      <c r="B745" s="219"/>
      <c r="C745" s="219"/>
      <c r="D745" s="201" t="s">
        <v>184</v>
      </c>
      <c r="E745" s="203">
        <v>26</v>
      </c>
      <c r="F745" s="203">
        <v>14352</v>
      </c>
      <c r="G745" s="203">
        <v>373152</v>
      </c>
      <c r="H745" s="203">
        <v>0</v>
      </c>
      <c r="I745" s="203">
        <v>0</v>
      </c>
      <c r="J745" s="203">
        <v>373152</v>
      </c>
    </row>
    <row r="746" spans="1:10" ht="14.1" customHeight="1" x14ac:dyDescent="0.15">
      <c r="A746" s="219"/>
      <c r="B746" s="219"/>
      <c r="C746" s="219"/>
      <c r="D746" s="201" t="s">
        <v>80</v>
      </c>
      <c r="E746" s="203">
        <v>155</v>
      </c>
      <c r="F746" s="203">
        <v>14352</v>
      </c>
      <c r="G746" s="203">
        <v>2224560</v>
      </c>
      <c r="H746" s="203">
        <v>0</v>
      </c>
      <c r="I746" s="203">
        <v>0</v>
      </c>
      <c r="J746" s="203">
        <v>2224560</v>
      </c>
    </row>
    <row r="747" spans="1:10" ht="14.1" customHeight="1" x14ac:dyDescent="0.15">
      <c r="A747" s="219"/>
      <c r="B747" s="219"/>
      <c r="C747" s="219"/>
      <c r="D747" s="201" t="s">
        <v>189</v>
      </c>
      <c r="E747" s="203">
        <v>4</v>
      </c>
      <c r="F747" s="203">
        <v>10977</v>
      </c>
      <c r="G747" s="203">
        <v>43908</v>
      </c>
      <c r="H747" s="203">
        <v>0</v>
      </c>
      <c r="I747" s="203">
        <v>0</v>
      </c>
      <c r="J747" s="203">
        <v>43908</v>
      </c>
    </row>
    <row r="748" spans="1:10" ht="14.1" customHeight="1" x14ac:dyDescent="0.15">
      <c r="A748" s="219"/>
      <c r="B748" s="219"/>
      <c r="C748" s="219"/>
      <c r="D748" s="201" t="s">
        <v>85</v>
      </c>
      <c r="E748" s="203">
        <v>20</v>
      </c>
      <c r="F748" s="203">
        <v>10977</v>
      </c>
      <c r="G748" s="203">
        <v>219540</v>
      </c>
      <c r="H748" s="203">
        <v>0</v>
      </c>
      <c r="I748" s="203">
        <v>0</v>
      </c>
      <c r="J748" s="203">
        <v>219540</v>
      </c>
    </row>
    <row r="749" spans="1:10" ht="14.1" customHeight="1" x14ac:dyDescent="0.15">
      <c r="A749" s="219"/>
      <c r="B749" s="219"/>
      <c r="C749" s="219"/>
      <c r="D749" s="201" t="s">
        <v>179</v>
      </c>
      <c r="E749" s="203">
        <v>4</v>
      </c>
      <c r="F749" s="203">
        <v>7465</v>
      </c>
      <c r="G749" s="203">
        <v>29860</v>
      </c>
      <c r="H749" s="203">
        <v>0</v>
      </c>
      <c r="I749" s="203">
        <v>0</v>
      </c>
      <c r="J749" s="203">
        <v>29860</v>
      </c>
    </row>
    <row r="750" spans="1:10" ht="14.1" customHeight="1" x14ac:dyDescent="0.15">
      <c r="A750" s="219"/>
      <c r="B750" s="219"/>
      <c r="C750" s="219"/>
      <c r="D750" s="201" t="s">
        <v>79</v>
      </c>
      <c r="E750" s="203">
        <v>25</v>
      </c>
      <c r="F750" s="203">
        <v>7465</v>
      </c>
      <c r="G750" s="203">
        <v>186625</v>
      </c>
      <c r="H750" s="203">
        <v>0</v>
      </c>
      <c r="I750" s="203">
        <v>0</v>
      </c>
      <c r="J750" s="203">
        <v>186625</v>
      </c>
    </row>
    <row r="751" spans="1:10" ht="14.1" customHeight="1" x14ac:dyDescent="0.15">
      <c r="A751" s="219"/>
      <c r="B751" s="219"/>
      <c r="C751" s="219"/>
      <c r="D751" s="201" t="s">
        <v>192</v>
      </c>
      <c r="E751" s="203">
        <v>1</v>
      </c>
      <c r="F751" s="203">
        <v>4646</v>
      </c>
      <c r="G751" s="203">
        <v>4646</v>
      </c>
      <c r="H751" s="203">
        <v>0</v>
      </c>
      <c r="I751" s="203">
        <v>0</v>
      </c>
      <c r="J751" s="203">
        <v>4646</v>
      </c>
    </row>
    <row r="752" spans="1:10" ht="14.1" customHeight="1" x14ac:dyDescent="0.15">
      <c r="A752" s="219"/>
      <c r="B752" s="219"/>
      <c r="C752" s="219"/>
      <c r="D752" s="201" t="s">
        <v>88</v>
      </c>
      <c r="E752" s="203">
        <v>2</v>
      </c>
      <c r="F752" s="203">
        <v>4646</v>
      </c>
      <c r="G752" s="203">
        <v>9292</v>
      </c>
      <c r="H752" s="203">
        <v>0</v>
      </c>
      <c r="I752" s="203">
        <v>0</v>
      </c>
      <c r="J752" s="203">
        <v>9292</v>
      </c>
    </row>
    <row r="753" spans="1:10" ht="14.1" customHeight="1" x14ac:dyDescent="0.15">
      <c r="A753" s="219"/>
      <c r="B753" s="219"/>
      <c r="C753" s="219"/>
      <c r="D753" s="201" t="s">
        <v>190</v>
      </c>
      <c r="E753" s="203">
        <v>3</v>
      </c>
      <c r="F753" s="203">
        <v>2635</v>
      </c>
      <c r="G753" s="203">
        <v>7905</v>
      </c>
      <c r="H753" s="203">
        <v>0</v>
      </c>
      <c r="I753" s="203">
        <v>0</v>
      </c>
      <c r="J753" s="203">
        <v>7905</v>
      </c>
    </row>
    <row r="754" spans="1:10" ht="14.1" customHeight="1" x14ac:dyDescent="0.15">
      <c r="A754" s="219"/>
      <c r="B754" s="219"/>
      <c r="C754" s="219"/>
      <c r="D754" s="201" t="s">
        <v>86</v>
      </c>
      <c r="E754" s="203">
        <v>12</v>
      </c>
      <c r="F754" s="203">
        <v>2635</v>
      </c>
      <c r="G754" s="203">
        <v>31620</v>
      </c>
      <c r="H754" s="203">
        <v>0</v>
      </c>
      <c r="I754" s="203">
        <v>0</v>
      </c>
      <c r="J754" s="203">
        <v>31620</v>
      </c>
    </row>
    <row r="755" spans="1:10" ht="14.1" customHeight="1" x14ac:dyDescent="0.15">
      <c r="A755" s="219"/>
      <c r="B755" s="219"/>
      <c r="C755" s="219"/>
      <c r="D755" s="201" t="s">
        <v>191</v>
      </c>
      <c r="E755" s="203">
        <v>1</v>
      </c>
      <c r="F755" s="203">
        <v>1318</v>
      </c>
      <c r="G755" s="203">
        <v>1318</v>
      </c>
      <c r="H755" s="203">
        <v>0</v>
      </c>
      <c r="I755" s="203">
        <v>0</v>
      </c>
      <c r="J755" s="203">
        <v>1318</v>
      </c>
    </row>
    <row r="756" spans="1:10" ht="14.1" customHeight="1" x14ac:dyDescent="0.15">
      <c r="A756" s="219"/>
      <c r="B756" s="219"/>
      <c r="C756" s="219"/>
      <c r="D756" s="201" t="s">
        <v>91</v>
      </c>
      <c r="E756" s="203">
        <v>3</v>
      </c>
      <c r="F756" s="203">
        <v>1318</v>
      </c>
      <c r="G756" s="203">
        <v>3954</v>
      </c>
      <c r="H756" s="203">
        <v>0</v>
      </c>
      <c r="I756" s="203">
        <v>0</v>
      </c>
      <c r="J756" s="203">
        <v>3954</v>
      </c>
    </row>
    <row r="757" spans="1:10" ht="14.1" customHeight="1" x14ac:dyDescent="0.15">
      <c r="A757" s="219"/>
      <c r="B757" s="219"/>
      <c r="C757" s="219"/>
      <c r="D757" s="201" t="s">
        <v>196</v>
      </c>
      <c r="E757" s="203">
        <v>5</v>
      </c>
      <c r="F757" s="203">
        <v>26450</v>
      </c>
      <c r="G757" s="203">
        <v>132250</v>
      </c>
      <c r="H757" s="203">
        <v>0</v>
      </c>
      <c r="I757" s="203">
        <v>0</v>
      </c>
      <c r="J757" s="203">
        <v>132250</v>
      </c>
    </row>
    <row r="758" spans="1:10" ht="14.1" customHeight="1" x14ac:dyDescent="0.15">
      <c r="A758" s="219"/>
      <c r="B758" s="219"/>
      <c r="C758" s="219"/>
      <c r="D758" s="201" t="s">
        <v>70</v>
      </c>
      <c r="E758" s="203">
        <v>5</v>
      </c>
      <c r="F758" s="203">
        <v>26450</v>
      </c>
      <c r="G758" s="203">
        <v>132250</v>
      </c>
      <c r="H758" s="203">
        <v>0</v>
      </c>
      <c r="I758" s="203">
        <v>0</v>
      </c>
      <c r="J758" s="203">
        <v>132250</v>
      </c>
    </row>
    <row r="759" spans="1:10" ht="14.1" customHeight="1" x14ac:dyDescent="0.15">
      <c r="A759" s="219"/>
      <c r="B759" s="219"/>
      <c r="C759" s="219"/>
      <c r="D759" s="201" t="s">
        <v>185</v>
      </c>
      <c r="E759" s="203">
        <v>2</v>
      </c>
      <c r="F759" s="203">
        <v>4479</v>
      </c>
      <c r="G759" s="203">
        <v>8958</v>
      </c>
      <c r="H759" s="203">
        <v>0</v>
      </c>
      <c r="I759" s="203">
        <v>0</v>
      </c>
      <c r="J759" s="203">
        <v>8958</v>
      </c>
    </row>
    <row r="760" spans="1:10" ht="14.1" customHeight="1" x14ac:dyDescent="0.15">
      <c r="A760" s="219"/>
      <c r="B760" s="219"/>
      <c r="C760" s="219"/>
      <c r="D760" s="201" t="s">
        <v>180</v>
      </c>
      <c r="E760" s="203">
        <v>13</v>
      </c>
      <c r="F760" s="203">
        <v>4479</v>
      </c>
      <c r="G760" s="203">
        <v>58227</v>
      </c>
      <c r="H760" s="203">
        <v>0</v>
      </c>
      <c r="I760" s="203">
        <v>0</v>
      </c>
      <c r="J760" s="203">
        <v>58227</v>
      </c>
    </row>
    <row r="761" spans="1:10" ht="14.1" customHeight="1" x14ac:dyDescent="0.15">
      <c r="A761" s="219"/>
      <c r="B761" s="219"/>
      <c r="C761" s="219"/>
      <c r="D761" s="201" t="s">
        <v>186</v>
      </c>
      <c r="E761" s="203">
        <v>14</v>
      </c>
      <c r="F761" s="203">
        <v>5580</v>
      </c>
      <c r="G761" s="203">
        <v>78120</v>
      </c>
      <c r="H761" s="203">
        <v>0</v>
      </c>
      <c r="I761" s="203">
        <v>0</v>
      </c>
      <c r="J761" s="203">
        <v>78120</v>
      </c>
    </row>
    <row r="762" spans="1:10" ht="14.1" customHeight="1" x14ac:dyDescent="0.15">
      <c r="A762" s="219"/>
      <c r="B762" s="219"/>
      <c r="C762" s="219"/>
      <c r="D762" s="201" t="s">
        <v>181</v>
      </c>
      <c r="E762" s="203">
        <v>201</v>
      </c>
      <c r="F762" s="203">
        <v>5580</v>
      </c>
      <c r="G762" s="203">
        <v>1121580</v>
      </c>
      <c r="H762" s="203">
        <v>0</v>
      </c>
      <c r="I762" s="203">
        <v>0</v>
      </c>
      <c r="J762" s="203">
        <v>1121580</v>
      </c>
    </row>
    <row r="763" spans="1:10" ht="29.1" customHeight="1" x14ac:dyDescent="0.15">
      <c r="A763" s="219"/>
      <c r="B763" s="219"/>
      <c r="C763" s="221" t="s">
        <v>202</v>
      </c>
      <c r="D763" s="201" t="s">
        <v>72</v>
      </c>
      <c r="E763" s="203">
        <v>33</v>
      </c>
      <c r="F763" s="203">
        <v>4358</v>
      </c>
      <c r="G763" s="203">
        <v>143814</v>
      </c>
      <c r="H763" s="203">
        <v>1554</v>
      </c>
      <c r="I763" s="203">
        <v>51282</v>
      </c>
      <c r="J763" s="203">
        <v>92532</v>
      </c>
    </row>
    <row r="764" spans="1:10" ht="14.1" customHeight="1" x14ac:dyDescent="0.15">
      <c r="A764" s="219"/>
      <c r="B764" s="219"/>
      <c r="C764" s="219"/>
      <c r="D764" s="201" t="s">
        <v>81</v>
      </c>
      <c r="E764" s="203">
        <v>11</v>
      </c>
      <c r="F764" s="203">
        <v>30976</v>
      </c>
      <c r="G764" s="203">
        <v>340736</v>
      </c>
      <c r="H764" s="203">
        <v>1554</v>
      </c>
      <c r="I764" s="203">
        <v>17094</v>
      </c>
      <c r="J764" s="203">
        <v>323642</v>
      </c>
    </row>
    <row r="765" spans="1:10" ht="14.1" customHeight="1" x14ac:dyDescent="0.15">
      <c r="A765" s="219"/>
      <c r="B765" s="219"/>
      <c r="C765" s="219"/>
      <c r="D765" s="201" t="s">
        <v>75</v>
      </c>
      <c r="E765" s="203">
        <v>39</v>
      </c>
      <c r="F765" s="203">
        <v>15906</v>
      </c>
      <c r="G765" s="203">
        <v>620334</v>
      </c>
      <c r="H765" s="203">
        <v>1554</v>
      </c>
      <c r="I765" s="203">
        <v>60606</v>
      </c>
      <c r="J765" s="203">
        <v>559728</v>
      </c>
    </row>
    <row r="766" spans="1:10" ht="14.1" customHeight="1" x14ac:dyDescent="0.15">
      <c r="A766" s="219"/>
      <c r="B766" s="219"/>
      <c r="C766" s="219"/>
      <c r="D766" s="201" t="s">
        <v>76</v>
      </c>
      <c r="E766" s="203">
        <v>16</v>
      </c>
      <c r="F766" s="203">
        <v>12531</v>
      </c>
      <c r="G766" s="203">
        <v>200496</v>
      </c>
      <c r="H766" s="203">
        <v>1554</v>
      </c>
      <c r="I766" s="203">
        <v>24864</v>
      </c>
      <c r="J766" s="203">
        <v>175632</v>
      </c>
    </row>
    <row r="767" spans="1:10" ht="14.1" customHeight="1" x14ac:dyDescent="0.15">
      <c r="A767" s="219"/>
      <c r="B767" s="219"/>
      <c r="C767" s="219"/>
      <c r="D767" s="201" t="s">
        <v>73</v>
      </c>
      <c r="E767" s="203">
        <v>36</v>
      </c>
      <c r="F767" s="203">
        <v>9019</v>
      </c>
      <c r="G767" s="203">
        <v>324684</v>
      </c>
      <c r="H767" s="203">
        <v>1554</v>
      </c>
      <c r="I767" s="203">
        <v>55944</v>
      </c>
      <c r="J767" s="203">
        <v>268740</v>
      </c>
    </row>
    <row r="768" spans="1:10" ht="14.1" customHeight="1" x14ac:dyDescent="0.15">
      <c r="A768" s="219"/>
      <c r="B768" s="219"/>
      <c r="C768" s="219"/>
      <c r="D768" s="201" t="s">
        <v>74</v>
      </c>
      <c r="E768" s="203">
        <v>1</v>
      </c>
      <c r="F768" s="203">
        <v>6200</v>
      </c>
      <c r="G768" s="203">
        <v>6200</v>
      </c>
      <c r="H768" s="203">
        <v>1554</v>
      </c>
      <c r="I768" s="203">
        <v>1554</v>
      </c>
      <c r="J768" s="203">
        <v>4646</v>
      </c>
    </row>
    <row r="769" spans="1:10" ht="14.1" customHeight="1" x14ac:dyDescent="0.15">
      <c r="A769" s="219"/>
      <c r="B769" s="219"/>
      <c r="C769" s="219"/>
      <c r="D769" s="201" t="s">
        <v>71</v>
      </c>
      <c r="E769" s="203">
        <v>2</v>
      </c>
      <c r="F769" s="203">
        <v>28004</v>
      </c>
      <c r="G769" s="203">
        <v>56008</v>
      </c>
      <c r="H769" s="203">
        <v>1554</v>
      </c>
      <c r="I769" s="203">
        <v>3108</v>
      </c>
      <c r="J769" s="203">
        <v>52900</v>
      </c>
    </row>
    <row r="770" spans="1:10" ht="14.1" customHeight="1" x14ac:dyDescent="0.15">
      <c r="A770" s="219"/>
      <c r="B770" s="219"/>
      <c r="C770" s="219"/>
      <c r="D770" s="201" t="s">
        <v>182</v>
      </c>
      <c r="E770" s="203">
        <v>107</v>
      </c>
      <c r="F770" s="203">
        <v>6033</v>
      </c>
      <c r="G770" s="203">
        <v>645531</v>
      </c>
      <c r="H770" s="203">
        <v>1554</v>
      </c>
      <c r="I770" s="203">
        <v>166278</v>
      </c>
      <c r="J770" s="203">
        <v>479253</v>
      </c>
    </row>
    <row r="771" spans="1:10" ht="14.1" customHeight="1" x14ac:dyDescent="0.15">
      <c r="A771" s="219"/>
      <c r="B771" s="219"/>
      <c r="C771" s="219"/>
      <c r="D771" s="201" t="s">
        <v>183</v>
      </c>
      <c r="E771" s="203">
        <v>58</v>
      </c>
      <c r="F771" s="203">
        <v>7134</v>
      </c>
      <c r="G771" s="203">
        <v>413772</v>
      </c>
      <c r="H771" s="203">
        <v>1554</v>
      </c>
      <c r="I771" s="203">
        <v>90132</v>
      </c>
      <c r="J771" s="203">
        <v>323640</v>
      </c>
    </row>
    <row r="772" spans="1:10" ht="29.1" customHeight="1" x14ac:dyDescent="0.15">
      <c r="A772" s="219"/>
      <c r="B772" s="219"/>
      <c r="C772" s="221" t="s">
        <v>203</v>
      </c>
      <c r="D772" s="201" t="s">
        <v>72</v>
      </c>
      <c r="E772" s="203">
        <v>21</v>
      </c>
      <c r="F772" s="203">
        <v>4299</v>
      </c>
      <c r="G772" s="203">
        <v>90279</v>
      </c>
      <c r="H772" s="203">
        <v>1495</v>
      </c>
      <c r="I772" s="203">
        <v>31395</v>
      </c>
      <c r="J772" s="203">
        <v>58884</v>
      </c>
    </row>
    <row r="773" spans="1:10" ht="14.1" customHeight="1" x14ac:dyDescent="0.15">
      <c r="A773" s="219"/>
      <c r="B773" s="219"/>
      <c r="C773" s="219"/>
      <c r="D773" s="201" t="s">
        <v>104</v>
      </c>
      <c r="E773" s="203">
        <v>2</v>
      </c>
      <c r="F773" s="203">
        <v>50677</v>
      </c>
      <c r="G773" s="203">
        <v>101354</v>
      </c>
      <c r="H773" s="203">
        <v>1495</v>
      </c>
      <c r="I773" s="203">
        <v>2990</v>
      </c>
      <c r="J773" s="203">
        <v>98364</v>
      </c>
    </row>
    <row r="774" spans="1:10" ht="14.1" customHeight="1" x14ac:dyDescent="0.15">
      <c r="A774" s="219"/>
      <c r="B774" s="219"/>
      <c r="C774" s="219"/>
      <c r="D774" s="201" t="s">
        <v>81</v>
      </c>
      <c r="E774" s="203">
        <v>120</v>
      </c>
      <c r="F774" s="203">
        <v>30777</v>
      </c>
      <c r="G774" s="203">
        <v>3693296</v>
      </c>
      <c r="H774" s="203">
        <v>1495</v>
      </c>
      <c r="I774" s="203">
        <v>179400</v>
      </c>
      <c r="J774" s="203">
        <v>3513896</v>
      </c>
    </row>
    <row r="775" spans="1:10" ht="14.1" customHeight="1" x14ac:dyDescent="0.15">
      <c r="A775" s="219"/>
      <c r="B775" s="219"/>
      <c r="C775" s="219"/>
      <c r="D775" s="201" t="s">
        <v>75</v>
      </c>
      <c r="E775" s="203">
        <v>63</v>
      </c>
      <c r="F775" s="203">
        <v>15697</v>
      </c>
      <c r="G775" s="203">
        <v>988897</v>
      </c>
      <c r="H775" s="203">
        <v>1495</v>
      </c>
      <c r="I775" s="203">
        <v>94185</v>
      </c>
      <c r="J775" s="203">
        <v>894712</v>
      </c>
    </row>
    <row r="776" spans="1:10" ht="14.1" customHeight="1" x14ac:dyDescent="0.15">
      <c r="A776" s="219"/>
      <c r="B776" s="219"/>
      <c r="C776" s="219"/>
      <c r="D776" s="201" t="s">
        <v>76</v>
      </c>
      <c r="E776" s="203">
        <v>71</v>
      </c>
      <c r="F776" s="203">
        <v>12472</v>
      </c>
      <c r="G776" s="203">
        <v>885512</v>
      </c>
      <c r="H776" s="203">
        <v>1495</v>
      </c>
      <c r="I776" s="203">
        <v>106145</v>
      </c>
      <c r="J776" s="203">
        <v>779367</v>
      </c>
    </row>
    <row r="777" spans="1:10" ht="14.1" customHeight="1" x14ac:dyDescent="0.15">
      <c r="A777" s="219"/>
      <c r="B777" s="219"/>
      <c r="C777" s="219"/>
      <c r="D777" s="201" t="s">
        <v>73</v>
      </c>
      <c r="E777" s="203">
        <v>105</v>
      </c>
      <c r="F777" s="203">
        <v>8870</v>
      </c>
      <c r="G777" s="203">
        <v>931336</v>
      </c>
      <c r="H777" s="203">
        <v>1495</v>
      </c>
      <c r="I777" s="203">
        <v>156975</v>
      </c>
      <c r="J777" s="203">
        <v>774361</v>
      </c>
    </row>
    <row r="778" spans="1:10" ht="14.1" customHeight="1" x14ac:dyDescent="0.15">
      <c r="A778" s="219"/>
      <c r="B778" s="219"/>
      <c r="C778" s="219"/>
      <c r="D778" s="201" t="s">
        <v>77</v>
      </c>
      <c r="E778" s="203">
        <v>12</v>
      </c>
      <c r="F778" s="203">
        <v>2813</v>
      </c>
      <c r="G778" s="203">
        <v>33756</v>
      </c>
      <c r="H778" s="203">
        <v>1495</v>
      </c>
      <c r="I778" s="203">
        <v>17940</v>
      </c>
      <c r="J778" s="203">
        <v>15816</v>
      </c>
    </row>
    <row r="779" spans="1:10" ht="14.1" customHeight="1" x14ac:dyDescent="0.15">
      <c r="A779" s="219"/>
      <c r="B779" s="219"/>
      <c r="C779" s="219"/>
      <c r="D779" s="201" t="s">
        <v>182</v>
      </c>
      <c r="E779" s="203">
        <v>23</v>
      </c>
      <c r="F779" s="203">
        <v>5879</v>
      </c>
      <c r="G779" s="203">
        <v>135218</v>
      </c>
      <c r="H779" s="203">
        <v>1495</v>
      </c>
      <c r="I779" s="203">
        <v>34385</v>
      </c>
      <c r="J779" s="203">
        <v>100833</v>
      </c>
    </row>
    <row r="780" spans="1:10" ht="14.1" customHeight="1" x14ac:dyDescent="0.15">
      <c r="A780" s="219"/>
      <c r="B780" s="219"/>
      <c r="C780" s="219"/>
      <c r="D780" s="201" t="s">
        <v>183</v>
      </c>
      <c r="E780" s="203">
        <v>7</v>
      </c>
      <c r="F780" s="203">
        <v>6971</v>
      </c>
      <c r="G780" s="203">
        <v>48797</v>
      </c>
      <c r="H780" s="203">
        <v>1495</v>
      </c>
      <c r="I780" s="203">
        <v>10465</v>
      </c>
      <c r="J780" s="203">
        <v>38332</v>
      </c>
    </row>
    <row r="781" spans="1:10" ht="29.1" customHeight="1" x14ac:dyDescent="0.15">
      <c r="A781" s="219"/>
      <c r="B781" s="219"/>
      <c r="C781" s="221" t="s">
        <v>204</v>
      </c>
      <c r="D781" s="201" t="s">
        <v>72</v>
      </c>
      <c r="E781" s="203">
        <v>1661</v>
      </c>
      <c r="F781" s="203">
        <v>3571</v>
      </c>
      <c r="G781" s="203">
        <v>5931431</v>
      </c>
      <c r="H781" s="203">
        <v>767</v>
      </c>
      <c r="I781" s="203">
        <v>1273987</v>
      </c>
      <c r="J781" s="203">
        <v>4657444</v>
      </c>
    </row>
    <row r="782" spans="1:10" ht="14.1" customHeight="1" x14ac:dyDescent="0.15">
      <c r="A782" s="219"/>
      <c r="B782" s="219"/>
      <c r="C782" s="219"/>
      <c r="D782" s="201" t="s">
        <v>90</v>
      </c>
      <c r="E782" s="203">
        <v>12</v>
      </c>
      <c r="F782" s="203">
        <v>67687</v>
      </c>
      <c r="G782" s="203">
        <v>812244</v>
      </c>
      <c r="H782" s="203">
        <v>767</v>
      </c>
      <c r="I782" s="203">
        <v>9204</v>
      </c>
      <c r="J782" s="203">
        <v>803040</v>
      </c>
    </row>
    <row r="783" spans="1:10" ht="14.1" customHeight="1" x14ac:dyDescent="0.15">
      <c r="A783" s="219"/>
      <c r="B783" s="219"/>
      <c r="C783" s="219"/>
      <c r="D783" s="201" t="s">
        <v>104</v>
      </c>
      <c r="E783" s="203">
        <v>21</v>
      </c>
      <c r="F783" s="203">
        <v>49949</v>
      </c>
      <c r="G783" s="203">
        <v>1048929</v>
      </c>
      <c r="H783" s="203">
        <v>767</v>
      </c>
      <c r="I783" s="203">
        <v>16107</v>
      </c>
      <c r="J783" s="203">
        <v>1032822</v>
      </c>
    </row>
    <row r="784" spans="1:10" ht="14.1" customHeight="1" x14ac:dyDescent="0.15">
      <c r="A784" s="219"/>
      <c r="B784" s="219"/>
      <c r="C784" s="219"/>
      <c r="D784" s="201" t="s">
        <v>81</v>
      </c>
      <c r="E784" s="203">
        <v>2534</v>
      </c>
      <c r="F784" s="203">
        <v>30189</v>
      </c>
      <c r="G784" s="203">
        <v>76498926</v>
      </c>
      <c r="H784" s="203">
        <v>767</v>
      </c>
      <c r="I784" s="203">
        <v>1943578</v>
      </c>
      <c r="J784" s="203">
        <v>74555348</v>
      </c>
    </row>
    <row r="785" spans="1:10" ht="14.1" customHeight="1" x14ac:dyDescent="0.15">
      <c r="A785" s="219"/>
      <c r="B785" s="219"/>
      <c r="C785" s="219"/>
      <c r="D785" s="201" t="s">
        <v>75</v>
      </c>
      <c r="E785" s="203">
        <v>7267</v>
      </c>
      <c r="F785" s="203">
        <v>15119</v>
      </c>
      <c r="G785" s="203">
        <v>109869773</v>
      </c>
      <c r="H785" s="203">
        <v>767</v>
      </c>
      <c r="I785" s="203">
        <v>5573789</v>
      </c>
      <c r="J785" s="203">
        <v>104295984</v>
      </c>
    </row>
    <row r="786" spans="1:10" ht="14.1" customHeight="1" x14ac:dyDescent="0.15">
      <c r="A786" s="219"/>
      <c r="B786" s="219"/>
      <c r="C786" s="219"/>
      <c r="D786" s="201" t="s">
        <v>76</v>
      </c>
      <c r="E786" s="203">
        <v>1267</v>
      </c>
      <c r="F786" s="203">
        <v>11744</v>
      </c>
      <c r="G786" s="203">
        <v>14879648</v>
      </c>
      <c r="H786" s="203">
        <v>767</v>
      </c>
      <c r="I786" s="203">
        <v>971789</v>
      </c>
      <c r="J786" s="203">
        <v>13907859</v>
      </c>
    </row>
    <row r="787" spans="1:10" ht="14.1" customHeight="1" x14ac:dyDescent="0.15">
      <c r="A787" s="219"/>
      <c r="B787" s="219"/>
      <c r="C787" s="219"/>
      <c r="D787" s="201" t="s">
        <v>73</v>
      </c>
      <c r="E787" s="203">
        <v>1275</v>
      </c>
      <c r="F787" s="203">
        <v>8232</v>
      </c>
      <c r="G787" s="203">
        <v>10495800</v>
      </c>
      <c r="H787" s="203">
        <v>767</v>
      </c>
      <c r="I787" s="203">
        <v>977925</v>
      </c>
      <c r="J787" s="203">
        <v>9517875</v>
      </c>
    </row>
    <row r="788" spans="1:10" ht="14.1" customHeight="1" x14ac:dyDescent="0.15">
      <c r="A788" s="219"/>
      <c r="B788" s="219"/>
      <c r="C788" s="219"/>
      <c r="D788" s="201" t="s">
        <v>74</v>
      </c>
      <c r="E788" s="203">
        <v>99</v>
      </c>
      <c r="F788" s="203">
        <v>5413</v>
      </c>
      <c r="G788" s="203">
        <v>535887</v>
      </c>
      <c r="H788" s="203">
        <v>767</v>
      </c>
      <c r="I788" s="203">
        <v>75933</v>
      </c>
      <c r="J788" s="203">
        <v>459954</v>
      </c>
    </row>
    <row r="789" spans="1:10" ht="14.1" customHeight="1" x14ac:dyDescent="0.15">
      <c r="A789" s="219"/>
      <c r="B789" s="219"/>
      <c r="C789" s="219"/>
      <c r="D789" s="201" t="s">
        <v>84</v>
      </c>
      <c r="E789" s="203">
        <v>4947</v>
      </c>
      <c r="F789" s="203">
        <v>3402</v>
      </c>
      <c r="G789" s="203">
        <v>16829694</v>
      </c>
      <c r="H789" s="203">
        <v>767</v>
      </c>
      <c r="I789" s="203">
        <v>3794349</v>
      </c>
      <c r="J789" s="203">
        <v>13035345</v>
      </c>
    </row>
    <row r="790" spans="1:10" ht="14.1" customHeight="1" x14ac:dyDescent="0.15">
      <c r="A790" s="219"/>
      <c r="B790" s="219"/>
      <c r="C790" s="219"/>
      <c r="D790" s="201" t="s">
        <v>77</v>
      </c>
      <c r="E790" s="203">
        <v>132</v>
      </c>
      <c r="F790" s="203">
        <v>2085</v>
      </c>
      <c r="G790" s="203">
        <v>275220</v>
      </c>
      <c r="H790" s="203">
        <v>767</v>
      </c>
      <c r="I790" s="203">
        <v>101244</v>
      </c>
      <c r="J790" s="203">
        <v>173976</v>
      </c>
    </row>
    <row r="791" spans="1:10" ht="14.1" customHeight="1" x14ac:dyDescent="0.15">
      <c r="A791" s="219"/>
      <c r="B791" s="219"/>
      <c r="C791" s="219"/>
      <c r="D791" s="201" t="s">
        <v>94</v>
      </c>
      <c r="E791" s="203">
        <v>1</v>
      </c>
      <c r="F791" s="203">
        <v>1359</v>
      </c>
      <c r="G791" s="203">
        <v>1359</v>
      </c>
      <c r="H791" s="203">
        <v>767</v>
      </c>
      <c r="I791" s="203">
        <v>767</v>
      </c>
      <c r="J791" s="203">
        <v>592</v>
      </c>
    </row>
    <row r="792" spans="1:10" ht="14.1" customHeight="1" x14ac:dyDescent="0.15">
      <c r="A792" s="219"/>
      <c r="B792" s="219"/>
      <c r="C792" s="219"/>
      <c r="D792" s="201" t="s">
        <v>71</v>
      </c>
      <c r="E792" s="203">
        <v>97</v>
      </c>
      <c r="F792" s="203">
        <v>27217</v>
      </c>
      <c r="G792" s="203">
        <v>2640049</v>
      </c>
      <c r="H792" s="203">
        <v>767</v>
      </c>
      <c r="I792" s="203">
        <v>74399</v>
      </c>
      <c r="J792" s="203">
        <v>2565650</v>
      </c>
    </row>
    <row r="793" spans="1:10" ht="14.1" customHeight="1" x14ac:dyDescent="0.15">
      <c r="A793" s="219"/>
      <c r="B793" s="219"/>
      <c r="C793" s="219"/>
      <c r="D793" s="201" t="s">
        <v>182</v>
      </c>
      <c r="E793" s="203">
        <v>1672</v>
      </c>
      <c r="F793" s="203">
        <v>5246</v>
      </c>
      <c r="G793" s="203">
        <v>8771312</v>
      </c>
      <c r="H793" s="203">
        <v>767</v>
      </c>
      <c r="I793" s="203">
        <v>1282424</v>
      </c>
      <c r="J793" s="203">
        <v>7488888</v>
      </c>
    </row>
    <row r="794" spans="1:10" ht="14.1" customHeight="1" x14ac:dyDescent="0.15">
      <c r="A794" s="219"/>
      <c r="B794" s="219"/>
      <c r="C794" s="219"/>
      <c r="D794" s="201" t="s">
        <v>183</v>
      </c>
      <c r="E794" s="203">
        <v>1380</v>
      </c>
      <c r="F794" s="203">
        <v>6347</v>
      </c>
      <c r="G794" s="203">
        <v>8758860</v>
      </c>
      <c r="H794" s="203">
        <v>767</v>
      </c>
      <c r="I794" s="203">
        <v>1058460</v>
      </c>
      <c r="J794" s="203">
        <v>7700400</v>
      </c>
    </row>
    <row r="795" spans="1:10" ht="14.1" customHeight="1" x14ac:dyDescent="0.15">
      <c r="A795" s="219"/>
      <c r="B795" s="220" t="s">
        <v>211</v>
      </c>
      <c r="C795" s="218" t="s">
        <v>69</v>
      </c>
      <c r="D795" s="201" t="s">
        <v>195</v>
      </c>
      <c r="E795" s="203">
        <v>1</v>
      </c>
      <c r="F795" s="203">
        <v>66920</v>
      </c>
      <c r="G795" s="203">
        <v>66920</v>
      </c>
      <c r="H795" s="203">
        <v>1028</v>
      </c>
      <c r="I795" s="203">
        <v>1028</v>
      </c>
      <c r="J795" s="203">
        <v>65892</v>
      </c>
    </row>
    <row r="796" spans="1:10" ht="14.1" customHeight="1" x14ac:dyDescent="0.15">
      <c r="A796" s="219"/>
      <c r="B796" s="219"/>
      <c r="C796" s="219"/>
      <c r="D796" s="201" t="s">
        <v>110</v>
      </c>
      <c r="E796" s="203">
        <v>1</v>
      </c>
      <c r="F796" s="203">
        <v>66920</v>
      </c>
      <c r="G796" s="203">
        <v>66920</v>
      </c>
      <c r="H796" s="203">
        <v>1028</v>
      </c>
      <c r="I796" s="203">
        <v>1028</v>
      </c>
      <c r="J796" s="203">
        <v>65892</v>
      </c>
    </row>
    <row r="797" spans="1:10" ht="14.1" customHeight="1" x14ac:dyDescent="0.15">
      <c r="A797" s="219"/>
      <c r="B797" s="219"/>
      <c r="C797" s="219"/>
      <c r="D797" s="201" t="s">
        <v>187</v>
      </c>
      <c r="E797" s="203">
        <v>9</v>
      </c>
      <c r="F797" s="203">
        <v>49182</v>
      </c>
      <c r="G797" s="203">
        <v>442638</v>
      </c>
      <c r="H797" s="203">
        <v>1028</v>
      </c>
      <c r="I797" s="203">
        <v>9254</v>
      </c>
      <c r="J797" s="203">
        <v>433384</v>
      </c>
    </row>
    <row r="798" spans="1:10" ht="14.1" customHeight="1" x14ac:dyDescent="0.15">
      <c r="A798" s="219"/>
      <c r="B798" s="219"/>
      <c r="C798" s="219"/>
      <c r="D798" s="201" t="s">
        <v>197</v>
      </c>
      <c r="E798" s="203">
        <v>7</v>
      </c>
      <c r="F798" s="203">
        <v>49182</v>
      </c>
      <c r="G798" s="203">
        <v>344274</v>
      </c>
      <c r="H798" s="203">
        <v>1028</v>
      </c>
      <c r="I798" s="203">
        <v>7197</v>
      </c>
      <c r="J798" s="203">
        <v>337077</v>
      </c>
    </row>
    <row r="799" spans="1:10" ht="14.1" customHeight="1" x14ac:dyDescent="0.15">
      <c r="A799" s="219"/>
      <c r="B799" s="219"/>
      <c r="C799" s="219"/>
      <c r="D799" s="201" t="s">
        <v>188</v>
      </c>
      <c r="E799" s="203">
        <v>23</v>
      </c>
      <c r="F799" s="203">
        <v>29422</v>
      </c>
      <c r="G799" s="203">
        <v>676706</v>
      </c>
      <c r="H799" s="203">
        <v>1028</v>
      </c>
      <c r="I799" s="203">
        <v>23648</v>
      </c>
      <c r="J799" s="203">
        <v>653058</v>
      </c>
    </row>
    <row r="800" spans="1:10" ht="14.1" customHeight="1" x14ac:dyDescent="0.15">
      <c r="A800" s="219"/>
      <c r="B800" s="219"/>
      <c r="C800" s="219"/>
      <c r="D800" s="201" t="s">
        <v>87</v>
      </c>
      <c r="E800" s="203">
        <v>109</v>
      </c>
      <c r="F800" s="203">
        <v>29422</v>
      </c>
      <c r="G800" s="203">
        <v>3206998</v>
      </c>
      <c r="H800" s="203">
        <v>1028</v>
      </c>
      <c r="I800" s="203">
        <v>112072</v>
      </c>
      <c r="J800" s="203">
        <v>3094926</v>
      </c>
    </row>
    <row r="801" spans="1:10" ht="14.1" customHeight="1" x14ac:dyDescent="0.15">
      <c r="A801" s="219"/>
      <c r="B801" s="219"/>
      <c r="C801" s="219"/>
      <c r="D801" s="201" t="s">
        <v>184</v>
      </c>
      <c r="E801" s="203">
        <v>19</v>
      </c>
      <c r="F801" s="203">
        <v>14352</v>
      </c>
      <c r="G801" s="203">
        <v>272688</v>
      </c>
      <c r="H801" s="203">
        <v>1028</v>
      </c>
      <c r="I801" s="203">
        <v>19536</v>
      </c>
      <c r="J801" s="203">
        <v>253152</v>
      </c>
    </row>
    <row r="802" spans="1:10" ht="14.1" customHeight="1" x14ac:dyDescent="0.15">
      <c r="A802" s="219"/>
      <c r="B802" s="219"/>
      <c r="C802" s="219"/>
      <c r="D802" s="201" t="s">
        <v>80</v>
      </c>
      <c r="E802" s="203">
        <v>7</v>
      </c>
      <c r="F802" s="203">
        <v>14352</v>
      </c>
      <c r="G802" s="203">
        <v>100464</v>
      </c>
      <c r="H802" s="203">
        <v>1028</v>
      </c>
      <c r="I802" s="203">
        <v>7197</v>
      </c>
      <c r="J802" s="203">
        <v>93267</v>
      </c>
    </row>
    <row r="803" spans="1:10" ht="14.1" customHeight="1" x14ac:dyDescent="0.15">
      <c r="A803" s="219"/>
      <c r="B803" s="219"/>
      <c r="C803" s="219"/>
      <c r="D803" s="201" t="s">
        <v>189</v>
      </c>
      <c r="E803" s="203">
        <v>47</v>
      </c>
      <c r="F803" s="203">
        <v>10977</v>
      </c>
      <c r="G803" s="203">
        <v>515919</v>
      </c>
      <c r="H803" s="203">
        <v>1028</v>
      </c>
      <c r="I803" s="203">
        <v>48325</v>
      </c>
      <c r="J803" s="203">
        <v>467594</v>
      </c>
    </row>
    <row r="804" spans="1:10" ht="14.1" customHeight="1" x14ac:dyDescent="0.15">
      <c r="A804" s="219"/>
      <c r="B804" s="219"/>
      <c r="C804" s="219"/>
      <c r="D804" s="201" t="s">
        <v>85</v>
      </c>
      <c r="E804" s="203">
        <v>11</v>
      </c>
      <c r="F804" s="203">
        <v>10977</v>
      </c>
      <c r="G804" s="203">
        <v>120747</v>
      </c>
      <c r="H804" s="203">
        <v>1028</v>
      </c>
      <c r="I804" s="203">
        <v>11310</v>
      </c>
      <c r="J804" s="203">
        <v>109437</v>
      </c>
    </row>
    <row r="805" spans="1:10" ht="14.1" customHeight="1" x14ac:dyDescent="0.15">
      <c r="A805" s="219"/>
      <c r="B805" s="219"/>
      <c r="C805" s="219"/>
      <c r="D805" s="201" t="s">
        <v>179</v>
      </c>
      <c r="E805" s="203">
        <v>46</v>
      </c>
      <c r="F805" s="203">
        <v>7465</v>
      </c>
      <c r="G805" s="203">
        <v>343390</v>
      </c>
      <c r="H805" s="203">
        <v>1028</v>
      </c>
      <c r="I805" s="203">
        <v>47297</v>
      </c>
      <c r="J805" s="203">
        <v>296093</v>
      </c>
    </row>
    <row r="806" spans="1:10" ht="14.1" customHeight="1" x14ac:dyDescent="0.15">
      <c r="A806" s="219"/>
      <c r="B806" s="219"/>
      <c r="C806" s="219"/>
      <c r="D806" s="201" t="s">
        <v>79</v>
      </c>
      <c r="E806" s="203">
        <v>215</v>
      </c>
      <c r="F806" s="203">
        <v>7465</v>
      </c>
      <c r="G806" s="203">
        <v>1604975</v>
      </c>
      <c r="H806" s="203">
        <v>1028</v>
      </c>
      <c r="I806" s="203">
        <v>221060</v>
      </c>
      <c r="J806" s="203">
        <v>1383915</v>
      </c>
    </row>
    <row r="807" spans="1:10" ht="14.1" customHeight="1" x14ac:dyDescent="0.15">
      <c r="A807" s="219"/>
      <c r="B807" s="219"/>
      <c r="C807" s="219"/>
      <c r="D807" s="201" t="s">
        <v>192</v>
      </c>
      <c r="E807" s="203">
        <v>5</v>
      </c>
      <c r="F807" s="203">
        <v>4646</v>
      </c>
      <c r="G807" s="203">
        <v>23230</v>
      </c>
      <c r="H807" s="203">
        <v>1028</v>
      </c>
      <c r="I807" s="203">
        <v>5141</v>
      </c>
      <c r="J807" s="203">
        <v>18089</v>
      </c>
    </row>
    <row r="808" spans="1:10" ht="14.1" customHeight="1" x14ac:dyDescent="0.15">
      <c r="A808" s="219"/>
      <c r="B808" s="219"/>
      <c r="C808" s="219"/>
      <c r="D808" s="201" t="s">
        <v>88</v>
      </c>
      <c r="E808" s="203">
        <v>16</v>
      </c>
      <c r="F808" s="203">
        <v>4646</v>
      </c>
      <c r="G808" s="203">
        <v>74336</v>
      </c>
      <c r="H808" s="203">
        <v>1028</v>
      </c>
      <c r="I808" s="203">
        <v>16451</v>
      </c>
      <c r="J808" s="203">
        <v>57885</v>
      </c>
    </row>
    <row r="809" spans="1:10" ht="14.1" customHeight="1" x14ac:dyDescent="0.15">
      <c r="A809" s="219"/>
      <c r="B809" s="219"/>
      <c r="C809" s="219"/>
      <c r="D809" s="201" t="s">
        <v>190</v>
      </c>
      <c r="E809" s="203">
        <v>13</v>
      </c>
      <c r="F809" s="203">
        <v>2635</v>
      </c>
      <c r="G809" s="203">
        <v>34255</v>
      </c>
      <c r="H809" s="203">
        <v>1028</v>
      </c>
      <c r="I809" s="203">
        <v>13366</v>
      </c>
      <c r="J809" s="203">
        <v>20889</v>
      </c>
    </row>
    <row r="810" spans="1:10" ht="14.1" customHeight="1" x14ac:dyDescent="0.15">
      <c r="A810" s="219"/>
      <c r="B810" s="219"/>
      <c r="C810" s="219"/>
      <c r="D810" s="201" t="s">
        <v>86</v>
      </c>
      <c r="E810" s="203">
        <v>9</v>
      </c>
      <c r="F810" s="203">
        <v>2635</v>
      </c>
      <c r="G810" s="203">
        <v>23715</v>
      </c>
      <c r="H810" s="203">
        <v>1028</v>
      </c>
      <c r="I810" s="203">
        <v>9254</v>
      </c>
      <c r="J810" s="203">
        <v>14461</v>
      </c>
    </row>
    <row r="811" spans="1:10" ht="14.1" customHeight="1" x14ac:dyDescent="0.15">
      <c r="A811" s="219"/>
      <c r="B811" s="219"/>
      <c r="C811" s="219"/>
      <c r="D811" s="201" t="s">
        <v>191</v>
      </c>
      <c r="E811" s="203">
        <v>8</v>
      </c>
      <c r="F811" s="203">
        <v>1318</v>
      </c>
      <c r="G811" s="203">
        <v>10544</v>
      </c>
      <c r="H811" s="203">
        <v>1028</v>
      </c>
      <c r="I811" s="203">
        <v>8225</v>
      </c>
      <c r="J811" s="203">
        <v>2319</v>
      </c>
    </row>
    <row r="812" spans="1:10" ht="14.1" customHeight="1" x14ac:dyDescent="0.15">
      <c r="A812" s="219"/>
      <c r="B812" s="219"/>
      <c r="C812" s="219"/>
      <c r="D812" s="201" t="s">
        <v>91</v>
      </c>
      <c r="E812" s="203">
        <v>2</v>
      </c>
      <c r="F812" s="203">
        <v>1318</v>
      </c>
      <c r="G812" s="203">
        <v>2636</v>
      </c>
      <c r="H812" s="203">
        <v>1028</v>
      </c>
      <c r="I812" s="203">
        <v>2056</v>
      </c>
      <c r="J812" s="203">
        <v>580</v>
      </c>
    </row>
    <row r="813" spans="1:10" ht="29.1" customHeight="1" x14ac:dyDescent="0.15">
      <c r="A813" s="219"/>
      <c r="B813" s="219"/>
      <c r="C813" s="221" t="s">
        <v>202</v>
      </c>
      <c r="D813" s="201" t="s">
        <v>81</v>
      </c>
      <c r="E813" s="203">
        <v>22</v>
      </c>
      <c r="F813" s="203">
        <v>30976</v>
      </c>
      <c r="G813" s="203">
        <v>681472</v>
      </c>
      <c r="H813" s="203">
        <v>2582</v>
      </c>
      <c r="I813" s="203">
        <v>56808</v>
      </c>
      <c r="J813" s="203">
        <v>624664</v>
      </c>
    </row>
    <row r="814" spans="1:10" ht="14.1" customHeight="1" x14ac:dyDescent="0.15">
      <c r="A814" s="219"/>
      <c r="B814" s="219"/>
      <c r="C814" s="219"/>
      <c r="D814" s="201" t="s">
        <v>75</v>
      </c>
      <c r="E814" s="203">
        <v>6</v>
      </c>
      <c r="F814" s="203">
        <v>15906</v>
      </c>
      <c r="G814" s="203">
        <v>95436</v>
      </c>
      <c r="H814" s="203">
        <v>2582</v>
      </c>
      <c r="I814" s="203">
        <v>15493</v>
      </c>
      <c r="J814" s="203">
        <v>79943</v>
      </c>
    </row>
    <row r="815" spans="1:10" ht="14.1" customHeight="1" x14ac:dyDescent="0.15">
      <c r="A815" s="219"/>
      <c r="B815" s="219"/>
      <c r="C815" s="219"/>
      <c r="D815" s="201" t="s">
        <v>76</v>
      </c>
      <c r="E815" s="203">
        <v>4</v>
      </c>
      <c r="F815" s="203">
        <v>12531</v>
      </c>
      <c r="G815" s="203">
        <v>50124</v>
      </c>
      <c r="H815" s="203">
        <v>2582</v>
      </c>
      <c r="I815" s="203">
        <v>10329</v>
      </c>
      <c r="J815" s="203">
        <v>39795</v>
      </c>
    </row>
    <row r="816" spans="1:10" ht="14.1" customHeight="1" x14ac:dyDescent="0.15">
      <c r="A816" s="219"/>
      <c r="B816" s="219"/>
      <c r="C816" s="219"/>
      <c r="D816" s="201" t="s">
        <v>73</v>
      </c>
      <c r="E816" s="203">
        <v>218</v>
      </c>
      <c r="F816" s="203">
        <v>9019</v>
      </c>
      <c r="G816" s="203">
        <v>1966142</v>
      </c>
      <c r="H816" s="203">
        <v>2582</v>
      </c>
      <c r="I816" s="203">
        <v>562917</v>
      </c>
      <c r="J816" s="203">
        <v>1403225</v>
      </c>
    </row>
    <row r="817" spans="1:10" ht="29.1" customHeight="1" x14ac:dyDescent="0.15">
      <c r="A817" s="219"/>
      <c r="B817" s="219"/>
      <c r="C817" s="221" t="s">
        <v>203</v>
      </c>
      <c r="D817" s="201" t="s">
        <v>104</v>
      </c>
      <c r="E817" s="203">
        <v>1</v>
      </c>
      <c r="F817" s="203">
        <v>50677</v>
      </c>
      <c r="G817" s="203">
        <v>50677</v>
      </c>
      <c r="H817" s="203">
        <v>2523</v>
      </c>
      <c r="I817" s="203">
        <v>2523</v>
      </c>
      <c r="J817" s="203">
        <v>48154</v>
      </c>
    </row>
    <row r="818" spans="1:10" ht="14.1" customHeight="1" x14ac:dyDescent="0.15">
      <c r="A818" s="219"/>
      <c r="B818" s="219"/>
      <c r="C818" s="219"/>
      <c r="D818" s="201" t="s">
        <v>81</v>
      </c>
      <c r="E818" s="203">
        <v>22</v>
      </c>
      <c r="F818" s="203">
        <v>30884</v>
      </c>
      <c r="G818" s="203">
        <v>679446</v>
      </c>
      <c r="H818" s="203">
        <v>2523</v>
      </c>
      <c r="I818" s="203">
        <v>55510</v>
      </c>
      <c r="J818" s="203">
        <v>623936</v>
      </c>
    </row>
    <row r="819" spans="1:10" ht="14.1" customHeight="1" x14ac:dyDescent="0.15">
      <c r="A819" s="219"/>
      <c r="B819" s="219"/>
      <c r="C819" s="219"/>
      <c r="D819" s="201" t="s">
        <v>75</v>
      </c>
      <c r="E819" s="203">
        <v>15</v>
      </c>
      <c r="F819" s="203">
        <v>15604</v>
      </c>
      <c r="G819" s="203">
        <v>234065</v>
      </c>
      <c r="H819" s="203">
        <v>2523</v>
      </c>
      <c r="I819" s="203">
        <v>37848</v>
      </c>
      <c r="J819" s="203">
        <v>196217</v>
      </c>
    </row>
    <row r="820" spans="1:10" ht="14.1" customHeight="1" x14ac:dyDescent="0.15">
      <c r="A820" s="219"/>
      <c r="B820" s="219"/>
      <c r="C820" s="219"/>
      <c r="D820" s="201" t="s">
        <v>76</v>
      </c>
      <c r="E820" s="203">
        <v>297</v>
      </c>
      <c r="F820" s="203">
        <v>12394</v>
      </c>
      <c r="G820" s="203">
        <v>3680888</v>
      </c>
      <c r="H820" s="203">
        <v>2523</v>
      </c>
      <c r="I820" s="203">
        <v>749387</v>
      </c>
      <c r="J820" s="203">
        <v>2931501</v>
      </c>
    </row>
    <row r="821" spans="1:10" ht="14.1" customHeight="1" x14ac:dyDescent="0.15">
      <c r="A821" s="219"/>
      <c r="B821" s="219"/>
      <c r="C821" s="219"/>
      <c r="D821" s="201" t="s">
        <v>73</v>
      </c>
      <c r="E821" s="203">
        <v>15</v>
      </c>
      <c r="F821" s="203">
        <v>8911</v>
      </c>
      <c r="G821" s="203">
        <v>133672</v>
      </c>
      <c r="H821" s="203">
        <v>2523</v>
      </c>
      <c r="I821" s="203">
        <v>37848</v>
      </c>
      <c r="J821" s="203">
        <v>95824</v>
      </c>
    </row>
    <row r="822" spans="1:10" ht="14.1" customHeight="1" x14ac:dyDescent="0.15">
      <c r="A822" s="219"/>
      <c r="B822" s="219"/>
      <c r="C822" s="219"/>
      <c r="D822" s="201" t="s">
        <v>74</v>
      </c>
      <c r="E822" s="203">
        <v>1</v>
      </c>
      <c r="F822" s="203">
        <v>6141</v>
      </c>
      <c r="G822" s="203">
        <v>6141</v>
      </c>
      <c r="H822" s="203">
        <v>2523</v>
      </c>
      <c r="I822" s="203">
        <v>2523</v>
      </c>
      <c r="J822" s="203">
        <v>3618</v>
      </c>
    </row>
    <row r="823" spans="1:10" ht="29.1" customHeight="1" x14ac:dyDescent="0.15">
      <c r="A823" s="219"/>
      <c r="B823" s="219"/>
      <c r="C823" s="221" t="s">
        <v>204</v>
      </c>
      <c r="D823" s="201" t="s">
        <v>90</v>
      </c>
      <c r="E823" s="203">
        <v>44</v>
      </c>
      <c r="F823" s="203">
        <v>67687</v>
      </c>
      <c r="G823" s="203">
        <v>2978228</v>
      </c>
      <c r="H823" s="203">
        <v>1795</v>
      </c>
      <c r="I823" s="203">
        <v>78988</v>
      </c>
      <c r="J823" s="203">
        <v>2899240</v>
      </c>
    </row>
    <row r="824" spans="1:10" ht="14.1" customHeight="1" x14ac:dyDescent="0.15">
      <c r="A824" s="219"/>
      <c r="B824" s="219"/>
      <c r="C824" s="219"/>
      <c r="D824" s="201" t="s">
        <v>104</v>
      </c>
      <c r="E824" s="203">
        <v>378</v>
      </c>
      <c r="F824" s="203">
        <v>49949</v>
      </c>
      <c r="G824" s="203">
        <v>18880722</v>
      </c>
      <c r="H824" s="203">
        <v>1795</v>
      </c>
      <c r="I824" s="203">
        <v>678581</v>
      </c>
      <c r="J824" s="203">
        <v>18202141</v>
      </c>
    </row>
    <row r="825" spans="1:10" ht="14.1" customHeight="1" x14ac:dyDescent="0.15">
      <c r="A825" s="219"/>
      <c r="B825" s="219"/>
      <c r="C825" s="219"/>
      <c r="D825" s="201" t="s">
        <v>81</v>
      </c>
      <c r="E825" s="203">
        <v>3253</v>
      </c>
      <c r="F825" s="203">
        <v>30189</v>
      </c>
      <c r="G825" s="203">
        <v>98204817</v>
      </c>
      <c r="H825" s="203">
        <v>1795</v>
      </c>
      <c r="I825" s="203">
        <v>5839743</v>
      </c>
      <c r="J825" s="203">
        <v>92365074</v>
      </c>
    </row>
    <row r="826" spans="1:10" ht="14.1" customHeight="1" x14ac:dyDescent="0.15">
      <c r="A826" s="219"/>
      <c r="B826" s="219"/>
      <c r="C826" s="219"/>
      <c r="D826" s="201" t="s">
        <v>75</v>
      </c>
      <c r="E826" s="203">
        <v>3325</v>
      </c>
      <c r="F826" s="203">
        <v>15119</v>
      </c>
      <c r="G826" s="203">
        <v>50270675</v>
      </c>
      <c r="H826" s="203">
        <v>1795</v>
      </c>
      <c r="I826" s="203">
        <v>5968997</v>
      </c>
      <c r="J826" s="203">
        <v>44301678</v>
      </c>
    </row>
    <row r="827" spans="1:10" ht="14.1" customHeight="1" x14ac:dyDescent="0.15">
      <c r="A827" s="219"/>
      <c r="B827" s="219"/>
      <c r="C827" s="219"/>
      <c r="D827" s="201" t="s">
        <v>76</v>
      </c>
      <c r="E827" s="203">
        <v>5470</v>
      </c>
      <c r="F827" s="203">
        <v>11744</v>
      </c>
      <c r="G827" s="203">
        <v>64239680</v>
      </c>
      <c r="H827" s="203">
        <v>1795</v>
      </c>
      <c r="I827" s="203">
        <v>9819673</v>
      </c>
      <c r="J827" s="203">
        <v>54420007</v>
      </c>
    </row>
    <row r="828" spans="1:10" ht="14.1" customHeight="1" x14ac:dyDescent="0.15">
      <c r="A828" s="219"/>
      <c r="B828" s="219"/>
      <c r="C828" s="219"/>
      <c r="D828" s="201" t="s">
        <v>73</v>
      </c>
      <c r="E828" s="203">
        <v>11323</v>
      </c>
      <c r="F828" s="203">
        <v>8232</v>
      </c>
      <c r="G828" s="203">
        <v>93210936</v>
      </c>
      <c r="H828" s="203">
        <v>1795</v>
      </c>
      <c r="I828" s="203">
        <v>20326902</v>
      </c>
      <c r="J828" s="203">
        <v>72884034</v>
      </c>
    </row>
    <row r="829" spans="1:10" ht="14.1" customHeight="1" x14ac:dyDescent="0.15">
      <c r="A829" s="219"/>
      <c r="B829" s="219"/>
      <c r="C829" s="219"/>
      <c r="D829" s="201" t="s">
        <v>74</v>
      </c>
      <c r="E829" s="203">
        <v>577</v>
      </c>
      <c r="F829" s="203">
        <v>5413</v>
      </c>
      <c r="G829" s="203">
        <v>3123301</v>
      </c>
      <c r="H829" s="203">
        <v>1795</v>
      </c>
      <c r="I829" s="203">
        <v>1035823</v>
      </c>
      <c r="J829" s="203">
        <v>2087478</v>
      </c>
    </row>
    <row r="830" spans="1:10" ht="14.1" customHeight="1" x14ac:dyDescent="0.15">
      <c r="A830" s="219"/>
      <c r="B830" s="219"/>
      <c r="C830" s="219"/>
      <c r="D830" s="201" t="s">
        <v>84</v>
      </c>
      <c r="E830" s="203">
        <v>627</v>
      </c>
      <c r="F830" s="203">
        <v>3402</v>
      </c>
      <c r="G830" s="203">
        <v>2133054</v>
      </c>
      <c r="H830" s="203">
        <v>1795</v>
      </c>
      <c r="I830" s="203">
        <v>1125582</v>
      </c>
      <c r="J830" s="203">
        <v>1007472</v>
      </c>
    </row>
    <row r="831" spans="1:10" ht="14.1" customHeight="1" x14ac:dyDescent="0.15">
      <c r="A831" s="219"/>
      <c r="B831" s="219"/>
      <c r="C831" s="219"/>
      <c r="D831" s="201" t="s">
        <v>77</v>
      </c>
      <c r="E831" s="203">
        <v>764</v>
      </c>
      <c r="F831" s="203">
        <v>2085</v>
      </c>
      <c r="G831" s="203">
        <v>1592940</v>
      </c>
      <c r="H831" s="203">
        <v>1795</v>
      </c>
      <c r="I831" s="203">
        <v>1371523</v>
      </c>
      <c r="J831" s="203">
        <v>221417</v>
      </c>
    </row>
    <row r="832" spans="1:10" ht="14.1" customHeight="1" x14ac:dyDescent="0.15">
      <c r="A832" s="219" t="s">
        <v>92</v>
      </c>
      <c r="B832" s="219" t="s">
        <v>55</v>
      </c>
      <c r="C832" s="219"/>
      <c r="D832" s="219"/>
      <c r="E832" s="203">
        <v>3686</v>
      </c>
      <c r="F832" s="203"/>
      <c r="G832" s="203">
        <v>49431412</v>
      </c>
      <c r="H832" s="203"/>
      <c r="I832" s="203">
        <v>3198875</v>
      </c>
      <c r="J832" s="203">
        <v>46232537</v>
      </c>
    </row>
    <row r="833" spans="1:10" ht="14.1" customHeight="1" x14ac:dyDescent="0.15">
      <c r="A833" s="219"/>
      <c r="B833" s="201" t="s">
        <v>65</v>
      </c>
      <c r="C833" s="201" t="s">
        <v>66</v>
      </c>
      <c r="D833" s="201" t="s">
        <v>67</v>
      </c>
      <c r="E833" s="216">
        <v>4</v>
      </c>
      <c r="F833" s="216">
        <v>11085</v>
      </c>
      <c r="G833" s="216">
        <v>44340</v>
      </c>
      <c r="H833" s="216">
        <v>0</v>
      </c>
      <c r="I833" s="216">
        <v>0</v>
      </c>
      <c r="J833" s="216">
        <v>44340</v>
      </c>
    </row>
    <row r="834" spans="1:10" ht="14.1" customHeight="1" x14ac:dyDescent="0.15">
      <c r="A834" s="219"/>
      <c r="B834" s="220" t="s">
        <v>68</v>
      </c>
      <c r="C834" s="218" t="s">
        <v>69</v>
      </c>
      <c r="D834" s="201" t="s">
        <v>177</v>
      </c>
      <c r="E834" s="217"/>
      <c r="F834" s="217"/>
      <c r="G834" s="217"/>
      <c r="H834" s="217"/>
      <c r="I834" s="217"/>
      <c r="J834" s="217"/>
    </row>
    <row r="835" spans="1:10" ht="14.1" customHeight="1" x14ac:dyDescent="0.15">
      <c r="A835" s="219"/>
      <c r="B835" s="219"/>
      <c r="C835" s="219"/>
      <c r="D835" s="201" t="s">
        <v>175</v>
      </c>
      <c r="E835" s="203">
        <v>2</v>
      </c>
      <c r="F835" s="203">
        <v>11085</v>
      </c>
      <c r="G835" s="203">
        <v>22170</v>
      </c>
      <c r="H835" s="203">
        <v>0</v>
      </c>
      <c r="I835" s="203">
        <v>0</v>
      </c>
      <c r="J835" s="203">
        <v>22170</v>
      </c>
    </row>
    <row r="836" spans="1:10" ht="29.1" customHeight="1" x14ac:dyDescent="0.15">
      <c r="A836" s="219"/>
      <c r="B836" s="219"/>
      <c r="C836" s="202" t="s">
        <v>204</v>
      </c>
      <c r="D836" s="201" t="s">
        <v>176</v>
      </c>
      <c r="E836" s="203">
        <v>195</v>
      </c>
      <c r="F836" s="203">
        <v>11852</v>
      </c>
      <c r="G836" s="203">
        <v>2311140</v>
      </c>
      <c r="H836" s="203">
        <v>1778</v>
      </c>
      <c r="I836" s="203">
        <v>346710</v>
      </c>
      <c r="J836" s="203">
        <v>1964430</v>
      </c>
    </row>
    <row r="837" spans="1:10" ht="29.1" customHeight="1" x14ac:dyDescent="0.15">
      <c r="A837" s="219"/>
      <c r="B837" s="221" t="s">
        <v>210</v>
      </c>
      <c r="C837" s="218" t="s">
        <v>69</v>
      </c>
      <c r="D837" s="201" t="s">
        <v>188</v>
      </c>
      <c r="E837" s="203">
        <v>2</v>
      </c>
      <c r="F837" s="203">
        <v>29422</v>
      </c>
      <c r="G837" s="203">
        <v>58844</v>
      </c>
      <c r="H837" s="203">
        <v>0</v>
      </c>
      <c r="I837" s="203">
        <v>0</v>
      </c>
      <c r="J837" s="203">
        <v>58844</v>
      </c>
    </row>
    <row r="838" spans="1:10" ht="14.1" customHeight="1" x14ac:dyDescent="0.15">
      <c r="A838" s="219"/>
      <c r="B838" s="219"/>
      <c r="C838" s="219"/>
      <c r="D838" s="201" t="s">
        <v>87</v>
      </c>
      <c r="E838" s="203">
        <v>9</v>
      </c>
      <c r="F838" s="203">
        <v>29422</v>
      </c>
      <c r="G838" s="203">
        <v>264798</v>
      </c>
      <c r="H838" s="203">
        <v>0</v>
      </c>
      <c r="I838" s="203">
        <v>0</v>
      </c>
      <c r="J838" s="203">
        <v>264798</v>
      </c>
    </row>
    <row r="839" spans="1:10" ht="14.1" customHeight="1" x14ac:dyDescent="0.15">
      <c r="A839" s="219"/>
      <c r="B839" s="219"/>
      <c r="C839" s="219"/>
      <c r="D839" s="201" t="s">
        <v>184</v>
      </c>
      <c r="E839" s="203">
        <v>3</v>
      </c>
      <c r="F839" s="203">
        <v>14352</v>
      </c>
      <c r="G839" s="203">
        <v>43056</v>
      </c>
      <c r="H839" s="203">
        <v>0</v>
      </c>
      <c r="I839" s="203">
        <v>0</v>
      </c>
      <c r="J839" s="203">
        <v>43056</v>
      </c>
    </row>
    <row r="840" spans="1:10" ht="14.1" customHeight="1" x14ac:dyDescent="0.15">
      <c r="A840" s="219"/>
      <c r="B840" s="219"/>
      <c r="C840" s="219"/>
      <c r="D840" s="201" t="s">
        <v>80</v>
      </c>
      <c r="E840" s="203">
        <v>12</v>
      </c>
      <c r="F840" s="203">
        <v>14352</v>
      </c>
      <c r="G840" s="203">
        <v>172224</v>
      </c>
      <c r="H840" s="203">
        <v>0</v>
      </c>
      <c r="I840" s="203">
        <v>0</v>
      </c>
      <c r="J840" s="203">
        <v>172224</v>
      </c>
    </row>
    <row r="841" spans="1:10" ht="14.1" customHeight="1" x14ac:dyDescent="0.15">
      <c r="A841" s="219"/>
      <c r="B841" s="219"/>
      <c r="C841" s="219"/>
      <c r="D841" s="201" t="s">
        <v>79</v>
      </c>
      <c r="E841" s="203">
        <v>7</v>
      </c>
      <c r="F841" s="203">
        <v>7465</v>
      </c>
      <c r="G841" s="203">
        <v>52255</v>
      </c>
      <c r="H841" s="203">
        <v>0</v>
      </c>
      <c r="I841" s="203">
        <v>0</v>
      </c>
      <c r="J841" s="203">
        <v>52255</v>
      </c>
    </row>
    <row r="842" spans="1:10" ht="14.1" customHeight="1" x14ac:dyDescent="0.15">
      <c r="A842" s="219"/>
      <c r="B842" s="219"/>
      <c r="C842" s="219"/>
      <c r="D842" s="201" t="s">
        <v>70</v>
      </c>
      <c r="E842" s="203">
        <v>3</v>
      </c>
      <c r="F842" s="203">
        <v>26450</v>
      </c>
      <c r="G842" s="203">
        <v>79350</v>
      </c>
      <c r="H842" s="203">
        <v>0</v>
      </c>
      <c r="I842" s="203">
        <v>0</v>
      </c>
      <c r="J842" s="203">
        <v>79350</v>
      </c>
    </row>
    <row r="843" spans="1:10" ht="14.1" customHeight="1" x14ac:dyDescent="0.15">
      <c r="A843" s="219"/>
      <c r="B843" s="219"/>
      <c r="C843" s="219"/>
      <c r="D843" s="201" t="s">
        <v>185</v>
      </c>
      <c r="E843" s="203">
        <v>2</v>
      </c>
      <c r="F843" s="203">
        <v>4479</v>
      </c>
      <c r="G843" s="203">
        <v>8958</v>
      </c>
      <c r="H843" s="203">
        <v>0</v>
      </c>
      <c r="I843" s="203">
        <v>0</v>
      </c>
      <c r="J843" s="203">
        <v>8958</v>
      </c>
    </row>
    <row r="844" spans="1:10" ht="14.1" customHeight="1" x14ac:dyDescent="0.15">
      <c r="A844" s="219"/>
      <c r="B844" s="219"/>
      <c r="C844" s="219"/>
      <c r="D844" s="201" t="s">
        <v>180</v>
      </c>
      <c r="E844" s="203">
        <v>8</v>
      </c>
      <c r="F844" s="203">
        <v>4479</v>
      </c>
      <c r="G844" s="203">
        <v>35832</v>
      </c>
      <c r="H844" s="203">
        <v>0</v>
      </c>
      <c r="I844" s="203">
        <v>0</v>
      </c>
      <c r="J844" s="203">
        <v>35832</v>
      </c>
    </row>
    <row r="845" spans="1:10" ht="14.1" customHeight="1" x14ac:dyDescent="0.15">
      <c r="A845" s="219"/>
      <c r="B845" s="219"/>
      <c r="C845" s="219"/>
      <c r="D845" s="201" t="s">
        <v>186</v>
      </c>
      <c r="E845" s="203">
        <v>9</v>
      </c>
      <c r="F845" s="203">
        <v>5580</v>
      </c>
      <c r="G845" s="203">
        <v>50220</v>
      </c>
      <c r="H845" s="203">
        <v>0</v>
      </c>
      <c r="I845" s="203">
        <v>0</v>
      </c>
      <c r="J845" s="203">
        <v>50220</v>
      </c>
    </row>
    <row r="846" spans="1:10" ht="14.1" customHeight="1" x14ac:dyDescent="0.15">
      <c r="A846" s="219"/>
      <c r="B846" s="219"/>
      <c r="C846" s="219"/>
      <c r="D846" s="201" t="s">
        <v>181</v>
      </c>
      <c r="E846" s="203">
        <v>67</v>
      </c>
      <c r="F846" s="203">
        <v>5580</v>
      </c>
      <c r="G846" s="203">
        <v>373860</v>
      </c>
      <c r="H846" s="203">
        <v>0</v>
      </c>
      <c r="I846" s="203">
        <v>0</v>
      </c>
      <c r="J846" s="203">
        <v>373860</v>
      </c>
    </row>
    <row r="847" spans="1:10" ht="29.1" customHeight="1" x14ac:dyDescent="0.15">
      <c r="A847" s="219"/>
      <c r="B847" s="219"/>
      <c r="C847" s="221" t="s">
        <v>202</v>
      </c>
      <c r="D847" s="201" t="s">
        <v>81</v>
      </c>
      <c r="E847" s="203">
        <v>17</v>
      </c>
      <c r="F847" s="203">
        <v>30976</v>
      </c>
      <c r="G847" s="203">
        <v>526592</v>
      </c>
      <c r="H847" s="203">
        <v>1554</v>
      </c>
      <c r="I847" s="203">
        <v>26418</v>
      </c>
      <c r="J847" s="203">
        <v>500174</v>
      </c>
    </row>
    <row r="848" spans="1:10" ht="14.1" customHeight="1" x14ac:dyDescent="0.15">
      <c r="A848" s="219"/>
      <c r="B848" s="219"/>
      <c r="C848" s="219"/>
      <c r="D848" s="201" t="s">
        <v>75</v>
      </c>
      <c r="E848" s="203">
        <v>1</v>
      </c>
      <c r="F848" s="203">
        <v>15906</v>
      </c>
      <c r="G848" s="203">
        <v>15906</v>
      </c>
      <c r="H848" s="203">
        <v>1554</v>
      </c>
      <c r="I848" s="203">
        <v>1554</v>
      </c>
      <c r="J848" s="203">
        <v>14352</v>
      </c>
    </row>
    <row r="849" spans="1:10" ht="14.1" customHeight="1" x14ac:dyDescent="0.15">
      <c r="A849" s="219"/>
      <c r="B849" s="219"/>
      <c r="C849" s="219"/>
      <c r="D849" s="201" t="s">
        <v>73</v>
      </c>
      <c r="E849" s="203">
        <v>5</v>
      </c>
      <c r="F849" s="203">
        <v>9019</v>
      </c>
      <c r="G849" s="203">
        <v>45095</v>
      </c>
      <c r="H849" s="203">
        <v>1554</v>
      </c>
      <c r="I849" s="203">
        <v>7770</v>
      </c>
      <c r="J849" s="203">
        <v>37325</v>
      </c>
    </row>
    <row r="850" spans="1:10" ht="14.1" customHeight="1" x14ac:dyDescent="0.15">
      <c r="A850" s="219"/>
      <c r="B850" s="219"/>
      <c r="C850" s="219"/>
      <c r="D850" s="201" t="s">
        <v>182</v>
      </c>
      <c r="E850" s="203">
        <v>70</v>
      </c>
      <c r="F850" s="203">
        <v>6033</v>
      </c>
      <c r="G850" s="203">
        <v>422310</v>
      </c>
      <c r="H850" s="203">
        <v>1554</v>
      </c>
      <c r="I850" s="203">
        <v>108780</v>
      </c>
      <c r="J850" s="203">
        <v>313530</v>
      </c>
    </row>
    <row r="851" spans="1:10" ht="14.1" customHeight="1" x14ac:dyDescent="0.15">
      <c r="A851" s="219"/>
      <c r="B851" s="219"/>
      <c r="C851" s="219"/>
      <c r="D851" s="201" t="s">
        <v>183</v>
      </c>
      <c r="E851" s="203">
        <v>6</v>
      </c>
      <c r="F851" s="203">
        <v>7134</v>
      </c>
      <c r="G851" s="203">
        <v>42804</v>
      </c>
      <c r="H851" s="203">
        <v>1554</v>
      </c>
      <c r="I851" s="203">
        <v>9324</v>
      </c>
      <c r="J851" s="203">
        <v>33480</v>
      </c>
    </row>
    <row r="852" spans="1:10" ht="29.1" customHeight="1" x14ac:dyDescent="0.15">
      <c r="A852" s="219"/>
      <c r="B852" s="219"/>
      <c r="C852" s="202" t="s">
        <v>203</v>
      </c>
      <c r="D852" s="201" t="s">
        <v>182</v>
      </c>
      <c r="E852" s="203">
        <v>36</v>
      </c>
      <c r="F852" s="203">
        <v>5934</v>
      </c>
      <c r="G852" s="203">
        <v>213608</v>
      </c>
      <c r="H852" s="203">
        <v>1495</v>
      </c>
      <c r="I852" s="203">
        <v>53820</v>
      </c>
      <c r="J852" s="203">
        <v>159788</v>
      </c>
    </row>
    <row r="853" spans="1:10" ht="29.1" customHeight="1" x14ac:dyDescent="0.15">
      <c r="A853" s="219"/>
      <c r="B853" s="219"/>
      <c r="C853" s="221" t="s">
        <v>204</v>
      </c>
      <c r="D853" s="201" t="s">
        <v>72</v>
      </c>
      <c r="E853" s="203">
        <v>2</v>
      </c>
      <c r="F853" s="203">
        <v>3571</v>
      </c>
      <c r="G853" s="203">
        <v>7142</v>
      </c>
      <c r="H853" s="203">
        <v>767</v>
      </c>
      <c r="I853" s="203">
        <v>1534</v>
      </c>
      <c r="J853" s="203">
        <v>5608</v>
      </c>
    </row>
    <row r="854" spans="1:10" ht="14.1" customHeight="1" x14ac:dyDescent="0.15">
      <c r="A854" s="219"/>
      <c r="B854" s="219"/>
      <c r="C854" s="219"/>
      <c r="D854" s="201" t="s">
        <v>104</v>
      </c>
      <c r="E854" s="203">
        <v>4</v>
      </c>
      <c r="F854" s="203">
        <v>49949</v>
      </c>
      <c r="G854" s="203">
        <v>199796</v>
      </c>
      <c r="H854" s="203">
        <v>767</v>
      </c>
      <c r="I854" s="203">
        <v>3068</v>
      </c>
      <c r="J854" s="203">
        <v>196728</v>
      </c>
    </row>
    <row r="855" spans="1:10" ht="14.1" customHeight="1" x14ac:dyDescent="0.15">
      <c r="A855" s="219"/>
      <c r="B855" s="219"/>
      <c r="C855" s="219"/>
      <c r="D855" s="201" t="s">
        <v>81</v>
      </c>
      <c r="E855" s="203">
        <v>599</v>
      </c>
      <c r="F855" s="203">
        <v>30189</v>
      </c>
      <c r="G855" s="203">
        <v>18083211</v>
      </c>
      <c r="H855" s="203">
        <v>767</v>
      </c>
      <c r="I855" s="203">
        <v>459433</v>
      </c>
      <c r="J855" s="203">
        <v>17623778</v>
      </c>
    </row>
    <row r="856" spans="1:10" ht="14.1" customHeight="1" x14ac:dyDescent="0.15">
      <c r="A856" s="219"/>
      <c r="B856" s="219"/>
      <c r="C856" s="219"/>
      <c r="D856" s="201" t="s">
        <v>75</v>
      </c>
      <c r="E856" s="203">
        <v>899</v>
      </c>
      <c r="F856" s="203">
        <v>15119</v>
      </c>
      <c r="G856" s="203">
        <v>13591981</v>
      </c>
      <c r="H856" s="203">
        <v>767</v>
      </c>
      <c r="I856" s="203">
        <v>689533</v>
      </c>
      <c r="J856" s="203">
        <v>12902448</v>
      </c>
    </row>
    <row r="857" spans="1:10" ht="14.1" customHeight="1" x14ac:dyDescent="0.15">
      <c r="A857" s="219"/>
      <c r="B857" s="219"/>
      <c r="C857" s="219"/>
      <c r="D857" s="201" t="s">
        <v>76</v>
      </c>
      <c r="E857" s="203">
        <v>13</v>
      </c>
      <c r="F857" s="203">
        <v>11744</v>
      </c>
      <c r="G857" s="203">
        <v>152672</v>
      </c>
      <c r="H857" s="203">
        <v>767</v>
      </c>
      <c r="I857" s="203">
        <v>9971</v>
      </c>
      <c r="J857" s="203">
        <v>142701</v>
      </c>
    </row>
    <row r="858" spans="1:10" ht="14.1" customHeight="1" x14ac:dyDescent="0.15">
      <c r="A858" s="219"/>
      <c r="B858" s="219"/>
      <c r="C858" s="219"/>
      <c r="D858" s="201" t="s">
        <v>73</v>
      </c>
      <c r="E858" s="203">
        <v>216</v>
      </c>
      <c r="F858" s="203">
        <v>8232</v>
      </c>
      <c r="G858" s="203">
        <v>1778112</v>
      </c>
      <c r="H858" s="203">
        <v>767</v>
      </c>
      <c r="I858" s="203">
        <v>165672</v>
      </c>
      <c r="J858" s="203">
        <v>1612440</v>
      </c>
    </row>
    <row r="859" spans="1:10" ht="14.1" customHeight="1" x14ac:dyDescent="0.15">
      <c r="A859" s="219"/>
      <c r="B859" s="219"/>
      <c r="C859" s="219"/>
      <c r="D859" s="201" t="s">
        <v>84</v>
      </c>
      <c r="E859" s="203">
        <v>9</v>
      </c>
      <c r="F859" s="203">
        <v>3402</v>
      </c>
      <c r="G859" s="203">
        <v>30618</v>
      </c>
      <c r="H859" s="203">
        <v>767</v>
      </c>
      <c r="I859" s="203">
        <v>6903</v>
      </c>
      <c r="J859" s="203">
        <v>23715</v>
      </c>
    </row>
    <row r="860" spans="1:10" ht="14.1" customHeight="1" x14ac:dyDescent="0.15">
      <c r="A860" s="219"/>
      <c r="B860" s="219"/>
      <c r="C860" s="219"/>
      <c r="D860" s="201" t="s">
        <v>77</v>
      </c>
      <c r="E860" s="203">
        <v>5</v>
      </c>
      <c r="F860" s="203">
        <v>2085</v>
      </c>
      <c r="G860" s="203">
        <v>10425</v>
      </c>
      <c r="H860" s="203">
        <v>767</v>
      </c>
      <c r="I860" s="203">
        <v>3835</v>
      </c>
      <c r="J860" s="203">
        <v>6590</v>
      </c>
    </row>
    <row r="861" spans="1:10" ht="14.1" customHeight="1" x14ac:dyDescent="0.15">
      <c r="A861" s="219"/>
      <c r="B861" s="219"/>
      <c r="C861" s="219"/>
      <c r="D861" s="201" t="s">
        <v>71</v>
      </c>
      <c r="E861" s="203">
        <v>49</v>
      </c>
      <c r="F861" s="203">
        <v>27217</v>
      </c>
      <c r="G861" s="203">
        <v>1333633</v>
      </c>
      <c r="H861" s="203">
        <v>767</v>
      </c>
      <c r="I861" s="203">
        <v>37583</v>
      </c>
      <c r="J861" s="203">
        <v>1296050</v>
      </c>
    </row>
    <row r="862" spans="1:10" ht="14.1" customHeight="1" x14ac:dyDescent="0.15">
      <c r="A862" s="219"/>
      <c r="B862" s="219"/>
      <c r="C862" s="219"/>
      <c r="D862" s="201" t="s">
        <v>182</v>
      </c>
      <c r="E862" s="203">
        <v>625</v>
      </c>
      <c r="F862" s="203">
        <v>5246</v>
      </c>
      <c r="G862" s="203">
        <v>3278750</v>
      </c>
      <c r="H862" s="203">
        <v>767</v>
      </c>
      <c r="I862" s="203">
        <v>479375</v>
      </c>
      <c r="J862" s="203">
        <v>2799375</v>
      </c>
    </row>
    <row r="863" spans="1:10" ht="14.1" customHeight="1" x14ac:dyDescent="0.15">
      <c r="A863" s="219"/>
      <c r="B863" s="219"/>
      <c r="C863" s="219"/>
      <c r="D863" s="201" t="s">
        <v>183</v>
      </c>
      <c r="E863" s="203">
        <v>643</v>
      </c>
      <c r="F863" s="203">
        <v>6347</v>
      </c>
      <c r="G863" s="203">
        <v>4081121</v>
      </c>
      <c r="H863" s="203">
        <v>767</v>
      </c>
      <c r="I863" s="203">
        <v>493181</v>
      </c>
      <c r="J863" s="203">
        <v>3587940</v>
      </c>
    </row>
    <row r="864" spans="1:10" ht="29.1" customHeight="1" x14ac:dyDescent="0.15">
      <c r="A864" s="219"/>
      <c r="B864" s="220" t="s">
        <v>211</v>
      </c>
      <c r="C864" s="221" t="s">
        <v>204</v>
      </c>
      <c r="D864" s="201" t="s">
        <v>81</v>
      </c>
      <c r="E864" s="203">
        <v>26</v>
      </c>
      <c r="F864" s="203">
        <v>30189</v>
      </c>
      <c r="G864" s="203">
        <v>784914</v>
      </c>
      <c r="H864" s="203">
        <v>1795</v>
      </c>
      <c r="I864" s="203">
        <v>46675</v>
      </c>
      <c r="J864" s="203">
        <v>738239</v>
      </c>
    </row>
    <row r="865" spans="1:10" ht="14.1" customHeight="1" x14ac:dyDescent="0.15">
      <c r="A865" s="219"/>
      <c r="B865" s="219"/>
      <c r="C865" s="219"/>
      <c r="D865" s="201" t="s">
        <v>75</v>
      </c>
      <c r="E865" s="203">
        <v>60</v>
      </c>
      <c r="F865" s="203">
        <v>15119</v>
      </c>
      <c r="G865" s="203">
        <v>907140</v>
      </c>
      <c r="H865" s="203">
        <v>1795</v>
      </c>
      <c r="I865" s="203">
        <v>107711</v>
      </c>
      <c r="J865" s="203">
        <v>799429</v>
      </c>
    </row>
    <row r="866" spans="1:10" ht="14.1" customHeight="1" x14ac:dyDescent="0.15">
      <c r="A866" s="219"/>
      <c r="B866" s="219"/>
      <c r="C866" s="219"/>
      <c r="D866" s="201" t="s">
        <v>73</v>
      </c>
      <c r="E866" s="203">
        <v>36</v>
      </c>
      <c r="F866" s="203">
        <v>8232</v>
      </c>
      <c r="G866" s="203">
        <v>296352</v>
      </c>
      <c r="H866" s="203">
        <v>1795</v>
      </c>
      <c r="I866" s="203">
        <v>64627</v>
      </c>
      <c r="J866" s="203">
        <v>231725</v>
      </c>
    </row>
    <row r="867" spans="1:10" ht="14.1" customHeight="1" x14ac:dyDescent="0.15">
      <c r="A867" s="219"/>
      <c r="B867" s="219"/>
      <c r="C867" s="219"/>
      <c r="D867" s="201" t="s">
        <v>74</v>
      </c>
      <c r="E867" s="203">
        <v>7</v>
      </c>
      <c r="F867" s="203">
        <v>5413</v>
      </c>
      <c r="G867" s="203">
        <v>37891</v>
      </c>
      <c r="H867" s="203">
        <v>1795</v>
      </c>
      <c r="I867" s="203">
        <v>12566</v>
      </c>
      <c r="J867" s="203">
        <v>25325</v>
      </c>
    </row>
    <row r="868" spans="1:10" ht="14.1" customHeight="1" x14ac:dyDescent="0.15">
      <c r="A868" s="219"/>
      <c r="B868" s="219"/>
      <c r="C868" s="219"/>
      <c r="D868" s="201" t="s">
        <v>84</v>
      </c>
      <c r="E868" s="203">
        <v>1</v>
      </c>
      <c r="F868" s="203">
        <v>3402</v>
      </c>
      <c r="G868" s="203">
        <v>3402</v>
      </c>
      <c r="H868" s="203">
        <v>1795</v>
      </c>
      <c r="I868" s="203">
        <v>1795</v>
      </c>
      <c r="J868" s="203">
        <v>1607</v>
      </c>
    </row>
    <row r="869" spans="1:10" ht="14.1" customHeight="1" x14ac:dyDescent="0.15">
      <c r="A869" s="219"/>
      <c r="B869" s="219"/>
      <c r="C869" s="219"/>
      <c r="D869" s="201" t="s">
        <v>77</v>
      </c>
      <c r="E869" s="203">
        <v>34</v>
      </c>
      <c r="F869" s="203">
        <v>2085</v>
      </c>
      <c r="G869" s="203">
        <v>70890</v>
      </c>
      <c r="H869" s="203">
        <v>1795</v>
      </c>
      <c r="I869" s="203">
        <v>61036</v>
      </c>
      <c r="J869" s="203">
        <v>9854</v>
      </c>
    </row>
    <row r="870" spans="1:10" ht="14.1" customHeight="1" x14ac:dyDescent="0.15">
      <c r="A870" s="219" t="s">
        <v>52</v>
      </c>
      <c r="B870" s="219" t="s">
        <v>55</v>
      </c>
      <c r="C870" s="219"/>
      <c r="D870" s="219"/>
      <c r="E870" s="203">
        <v>17875</v>
      </c>
      <c r="F870" s="203"/>
      <c r="G870" s="203">
        <v>233790387</v>
      </c>
      <c r="H870" s="203"/>
      <c r="I870" s="203">
        <v>29214164</v>
      </c>
      <c r="J870" s="203">
        <v>204576223</v>
      </c>
    </row>
    <row r="871" spans="1:10" ht="14.1" customHeight="1" x14ac:dyDescent="0.15">
      <c r="A871" s="219"/>
      <c r="B871" s="201" t="s">
        <v>65</v>
      </c>
      <c r="C871" s="201" t="s">
        <v>66</v>
      </c>
      <c r="D871" s="201" t="s">
        <v>67</v>
      </c>
      <c r="E871" s="216">
        <v>41</v>
      </c>
      <c r="F871" s="216">
        <v>11085</v>
      </c>
      <c r="G871" s="216">
        <v>454485</v>
      </c>
      <c r="H871" s="216">
        <v>0</v>
      </c>
      <c r="I871" s="216">
        <v>0</v>
      </c>
      <c r="J871" s="216">
        <v>454485</v>
      </c>
    </row>
    <row r="872" spans="1:10" ht="14.1" customHeight="1" x14ac:dyDescent="0.15">
      <c r="A872" s="219"/>
      <c r="B872" s="220" t="s">
        <v>68</v>
      </c>
      <c r="C872" s="218" t="s">
        <v>69</v>
      </c>
      <c r="D872" s="201" t="s">
        <v>177</v>
      </c>
      <c r="E872" s="217"/>
      <c r="F872" s="217"/>
      <c r="G872" s="217"/>
      <c r="H872" s="217"/>
      <c r="I872" s="217"/>
      <c r="J872" s="217"/>
    </row>
    <row r="873" spans="1:10" ht="14.1" customHeight="1" x14ac:dyDescent="0.15">
      <c r="A873" s="219"/>
      <c r="B873" s="219"/>
      <c r="C873" s="219"/>
      <c r="D873" s="201" t="s">
        <v>175</v>
      </c>
      <c r="E873" s="203">
        <v>288</v>
      </c>
      <c r="F873" s="203">
        <v>11085</v>
      </c>
      <c r="G873" s="203">
        <v>3192480</v>
      </c>
      <c r="H873" s="203">
        <v>0</v>
      </c>
      <c r="I873" s="203">
        <v>0</v>
      </c>
      <c r="J873" s="203">
        <v>3192480</v>
      </c>
    </row>
    <row r="874" spans="1:10" ht="29.1" customHeight="1" x14ac:dyDescent="0.15">
      <c r="A874" s="219"/>
      <c r="B874" s="219"/>
      <c r="C874" s="202" t="s">
        <v>202</v>
      </c>
      <c r="D874" s="201" t="s">
        <v>176</v>
      </c>
      <c r="E874" s="203">
        <v>11</v>
      </c>
      <c r="F874" s="203">
        <v>12639</v>
      </c>
      <c r="G874" s="203">
        <v>139029</v>
      </c>
      <c r="H874" s="203">
        <v>2565</v>
      </c>
      <c r="I874" s="203">
        <v>28215</v>
      </c>
      <c r="J874" s="203">
        <v>110814</v>
      </c>
    </row>
    <row r="875" spans="1:10" ht="29.1" customHeight="1" x14ac:dyDescent="0.15">
      <c r="A875" s="219"/>
      <c r="B875" s="219"/>
      <c r="C875" s="202" t="s">
        <v>204</v>
      </c>
      <c r="D875" s="201" t="s">
        <v>176</v>
      </c>
      <c r="E875" s="203">
        <v>2040</v>
      </c>
      <c r="F875" s="203">
        <v>11852</v>
      </c>
      <c r="G875" s="203">
        <v>24178080</v>
      </c>
      <c r="H875" s="203">
        <v>1778</v>
      </c>
      <c r="I875" s="203">
        <v>3627120</v>
      </c>
      <c r="J875" s="203">
        <v>20550960</v>
      </c>
    </row>
    <row r="876" spans="1:10" ht="29.1" customHeight="1" x14ac:dyDescent="0.15">
      <c r="A876" s="219"/>
      <c r="B876" s="221" t="s">
        <v>210</v>
      </c>
      <c r="C876" s="218" t="s">
        <v>69</v>
      </c>
      <c r="D876" s="201" t="s">
        <v>187</v>
      </c>
      <c r="E876" s="203">
        <v>1</v>
      </c>
      <c r="F876" s="203">
        <v>49182</v>
      </c>
      <c r="G876" s="203">
        <v>49182</v>
      </c>
      <c r="H876" s="203">
        <v>0</v>
      </c>
      <c r="I876" s="203">
        <v>0</v>
      </c>
      <c r="J876" s="203">
        <v>49182</v>
      </c>
    </row>
    <row r="877" spans="1:10" ht="14.1" customHeight="1" x14ac:dyDescent="0.15">
      <c r="A877" s="219"/>
      <c r="B877" s="219"/>
      <c r="C877" s="219"/>
      <c r="D877" s="201" t="s">
        <v>188</v>
      </c>
      <c r="E877" s="203">
        <v>1</v>
      </c>
      <c r="F877" s="203">
        <v>29422</v>
      </c>
      <c r="G877" s="203">
        <v>29422</v>
      </c>
      <c r="H877" s="203">
        <v>0</v>
      </c>
      <c r="I877" s="203">
        <v>0</v>
      </c>
      <c r="J877" s="203">
        <v>29422</v>
      </c>
    </row>
    <row r="878" spans="1:10" ht="14.1" customHeight="1" x14ac:dyDescent="0.15">
      <c r="A878" s="219"/>
      <c r="B878" s="219"/>
      <c r="C878" s="219"/>
      <c r="D878" s="201" t="s">
        <v>87</v>
      </c>
      <c r="E878" s="203">
        <v>1</v>
      </c>
      <c r="F878" s="203">
        <v>29422</v>
      </c>
      <c r="G878" s="203">
        <v>29422</v>
      </c>
      <c r="H878" s="203">
        <v>0</v>
      </c>
      <c r="I878" s="203">
        <v>0</v>
      </c>
      <c r="J878" s="203">
        <v>29422</v>
      </c>
    </row>
    <row r="879" spans="1:10" ht="14.1" customHeight="1" x14ac:dyDescent="0.15">
      <c r="A879" s="219"/>
      <c r="B879" s="219"/>
      <c r="C879" s="219"/>
      <c r="D879" s="201" t="s">
        <v>184</v>
      </c>
      <c r="E879" s="203">
        <v>1</v>
      </c>
      <c r="F879" s="203">
        <v>14352</v>
      </c>
      <c r="G879" s="203">
        <v>14352</v>
      </c>
      <c r="H879" s="203">
        <v>0</v>
      </c>
      <c r="I879" s="203">
        <v>0</v>
      </c>
      <c r="J879" s="203">
        <v>14352</v>
      </c>
    </row>
    <row r="880" spans="1:10" ht="14.1" customHeight="1" x14ac:dyDescent="0.15">
      <c r="A880" s="219"/>
      <c r="B880" s="219"/>
      <c r="C880" s="219"/>
      <c r="D880" s="201" t="s">
        <v>80</v>
      </c>
      <c r="E880" s="203">
        <v>1</v>
      </c>
      <c r="F880" s="203">
        <v>14352</v>
      </c>
      <c r="G880" s="203">
        <v>14352</v>
      </c>
      <c r="H880" s="203">
        <v>0</v>
      </c>
      <c r="I880" s="203">
        <v>0</v>
      </c>
      <c r="J880" s="203">
        <v>14352</v>
      </c>
    </row>
    <row r="881" spans="1:10" ht="14.1" customHeight="1" x14ac:dyDescent="0.15">
      <c r="A881" s="219"/>
      <c r="B881" s="219"/>
      <c r="C881" s="219"/>
      <c r="D881" s="201" t="s">
        <v>189</v>
      </c>
      <c r="E881" s="203">
        <v>5</v>
      </c>
      <c r="F881" s="203">
        <v>10977</v>
      </c>
      <c r="G881" s="203">
        <v>54885</v>
      </c>
      <c r="H881" s="203">
        <v>0</v>
      </c>
      <c r="I881" s="203">
        <v>0</v>
      </c>
      <c r="J881" s="203">
        <v>54885</v>
      </c>
    </row>
    <row r="882" spans="1:10" ht="14.1" customHeight="1" x14ac:dyDescent="0.15">
      <c r="A882" s="219"/>
      <c r="B882" s="219"/>
      <c r="C882" s="219"/>
      <c r="D882" s="201" t="s">
        <v>179</v>
      </c>
      <c r="E882" s="203">
        <v>1</v>
      </c>
      <c r="F882" s="203">
        <v>7465</v>
      </c>
      <c r="G882" s="203">
        <v>7465</v>
      </c>
      <c r="H882" s="203">
        <v>0</v>
      </c>
      <c r="I882" s="203">
        <v>0</v>
      </c>
      <c r="J882" s="203">
        <v>7465</v>
      </c>
    </row>
    <row r="883" spans="1:10" ht="14.1" customHeight="1" x14ac:dyDescent="0.15">
      <c r="A883" s="219"/>
      <c r="B883" s="219"/>
      <c r="C883" s="219"/>
      <c r="D883" s="201" t="s">
        <v>79</v>
      </c>
      <c r="E883" s="203">
        <v>10</v>
      </c>
      <c r="F883" s="203">
        <v>7465</v>
      </c>
      <c r="G883" s="203">
        <v>74650</v>
      </c>
      <c r="H883" s="203">
        <v>0</v>
      </c>
      <c r="I883" s="203">
        <v>0</v>
      </c>
      <c r="J883" s="203">
        <v>74650</v>
      </c>
    </row>
    <row r="884" spans="1:10" ht="14.1" customHeight="1" x14ac:dyDescent="0.15">
      <c r="A884" s="219"/>
      <c r="B884" s="219"/>
      <c r="C884" s="219"/>
      <c r="D884" s="201" t="s">
        <v>192</v>
      </c>
      <c r="E884" s="203">
        <v>2</v>
      </c>
      <c r="F884" s="203">
        <v>4646</v>
      </c>
      <c r="G884" s="203">
        <v>9292</v>
      </c>
      <c r="H884" s="203">
        <v>0</v>
      </c>
      <c r="I884" s="203">
        <v>0</v>
      </c>
      <c r="J884" s="203">
        <v>9292</v>
      </c>
    </row>
    <row r="885" spans="1:10" ht="14.1" customHeight="1" x14ac:dyDescent="0.15">
      <c r="A885" s="219"/>
      <c r="B885" s="219"/>
      <c r="C885" s="219"/>
      <c r="D885" s="201" t="s">
        <v>88</v>
      </c>
      <c r="E885" s="203">
        <v>2</v>
      </c>
      <c r="F885" s="203">
        <v>4646</v>
      </c>
      <c r="G885" s="203">
        <v>9292</v>
      </c>
      <c r="H885" s="203">
        <v>0</v>
      </c>
      <c r="I885" s="203">
        <v>0</v>
      </c>
      <c r="J885" s="203">
        <v>9292</v>
      </c>
    </row>
    <row r="886" spans="1:10" ht="14.1" customHeight="1" x14ac:dyDescent="0.15">
      <c r="A886" s="219"/>
      <c r="B886" s="219"/>
      <c r="C886" s="219"/>
      <c r="D886" s="201" t="s">
        <v>86</v>
      </c>
      <c r="E886" s="203">
        <v>1</v>
      </c>
      <c r="F886" s="203">
        <v>2635</v>
      </c>
      <c r="G886" s="203">
        <v>2635</v>
      </c>
      <c r="H886" s="203">
        <v>0</v>
      </c>
      <c r="I886" s="203">
        <v>0</v>
      </c>
      <c r="J886" s="203">
        <v>2635</v>
      </c>
    </row>
    <row r="887" spans="1:10" ht="14.1" customHeight="1" x14ac:dyDescent="0.15">
      <c r="A887" s="219"/>
      <c r="B887" s="219"/>
      <c r="C887" s="219"/>
      <c r="D887" s="201" t="s">
        <v>191</v>
      </c>
      <c r="E887" s="203">
        <v>1</v>
      </c>
      <c r="F887" s="203">
        <v>1318</v>
      </c>
      <c r="G887" s="203">
        <v>1318</v>
      </c>
      <c r="H887" s="203">
        <v>0</v>
      </c>
      <c r="I887" s="203">
        <v>0</v>
      </c>
      <c r="J887" s="203">
        <v>1318</v>
      </c>
    </row>
    <row r="888" spans="1:10" ht="14.1" customHeight="1" x14ac:dyDescent="0.15">
      <c r="A888" s="219"/>
      <c r="B888" s="219"/>
      <c r="C888" s="219"/>
      <c r="D888" s="201" t="s">
        <v>196</v>
      </c>
      <c r="E888" s="203">
        <v>2</v>
      </c>
      <c r="F888" s="203">
        <v>26450</v>
      </c>
      <c r="G888" s="203">
        <v>52900</v>
      </c>
      <c r="H888" s="203">
        <v>0</v>
      </c>
      <c r="I888" s="203">
        <v>0</v>
      </c>
      <c r="J888" s="203">
        <v>52900</v>
      </c>
    </row>
    <row r="889" spans="1:10" ht="14.1" customHeight="1" x14ac:dyDescent="0.15">
      <c r="A889" s="219"/>
      <c r="B889" s="219"/>
      <c r="C889" s="219"/>
      <c r="D889" s="201" t="s">
        <v>185</v>
      </c>
      <c r="E889" s="203">
        <v>5</v>
      </c>
      <c r="F889" s="203">
        <v>4479</v>
      </c>
      <c r="G889" s="203">
        <v>22395</v>
      </c>
      <c r="H889" s="203">
        <v>0</v>
      </c>
      <c r="I889" s="203">
        <v>0</v>
      </c>
      <c r="J889" s="203">
        <v>22395</v>
      </c>
    </row>
    <row r="890" spans="1:10" ht="14.1" customHeight="1" x14ac:dyDescent="0.15">
      <c r="A890" s="219"/>
      <c r="B890" s="219"/>
      <c r="C890" s="219"/>
      <c r="D890" s="201" t="s">
        <v>180</v>
      </c>
      <c r="E890" s="203">
        <v>15</v>
      </c>
      <c r="F890" s="203">
        <v>4479</v>
      </c>
      <c r="G890" s="203">
        <v>67185</v>
      </c>
      <c r="H890" s="203">
        <v>0</v>
      </c>
      <c r="I890" s="203">
        <v>0</v>
      </c>
      <c r="J890" s="203">
        <v>67185</v>
      </c>
    </row>
    <row r="891" spans="1:10" ht="14.1" customHeight="1" x14ac:dyDescent="0.15">
      <c r="A891" s="219"/>
      <c r="B891" s="219"/>
      <c r="C891" s="219"/>
      <c r="D891" s="201" t="s">
        <v>181</v>
      </c>
      <c r="E891" s="203">
        <v>27</v>
      </c>
      <c r="F891" s="203">
        <v>5580</v>
      </c>
      <c r="G891" s="203">
        <v>150660</v>
      </c>
      <c r="H891" s="203">
        <v>0</v>
      </c>
      <c r="I891" s="203">
        <v>0</v>
      </c>
      <c r="J891" s="203">
        <v>150660</v>
      </c>
    </row>
    <row r="892" spans="1:10" ht="29.1" customHeight="1" x14ac:dyDescent="0.15">
      <c r="A892" s="219"/>
      <c r="B892" s="219"/>
      <c r="C892" s="221" t="s">
        <v>202</v>
      </c>
      <c r="D892" s="201" t="s">
        <v>72</v>
      </c>
      <c r="E892" s="203">
        <v>4</v>
      </c>
      <c r="F892" s="203">
        <v>4358</v>
      </c>
      <c r="G892" s="203">
        <v>17432</v>
      </c>
      <c r="H892" s="203">
        <v>1554</v>
      </c>
      <c r="I892" s="203">
        <v>6216</v>
      </c>
      <c r="J892" s="203">
        <v>11216</v>
      </c>
    </row>
    <row r="893" spans="1:10" ht="14.1" customHeight="1" x14ac:dyDescent="0.15">
      <c r="A893" s="219"/>
      <c r="B893" s="219"/>
      <c r="C893" s="219"/>
      <c r="D893" s="201" t="s">
        <v>73</v>
      </c>
      <c r="E893" s="203">
        <v>1</v>
      </c>
      <c r="F893" s="203">
        <v>9019</v>
      </c>
      <c r="G893" s="203">
        <v>9019</v>
      </c>
      <c r="H893" s="203">
        <v>1554</v>
      </c>
      <c r="I893" s="203">
        <v>1554</v>
      </c>
      <c r="J893" s="203">
        <v>7465</v>
      </c>
    </row>
    <row r="894" spans="1:10" ht="14.1" customHeight="1" x14ac:dyDescent="0.15">
      <c r="A894" s="219"/>
      <c r="B894" s="219"/>
      <c r="C894" s="219"/>
      <c r="D894" s="201" t="s">
        <v>84</v>
      </c>
      <c r="E894" s="203">
        <v>4</v>
      </c>
      <c r="F894" s="203">
        <v>4189</v>
      </c>
      <c r="G894" s="203">
        <v>16756</v>
      </c>
      <c r="H894" s="203">
        <v>1554</v>
      </c>
      <c r="I894" s="203">
        <v>6216</v>
      </c>
      <c r="J894" s="203">
        <v>10540</v>
      </c>
    </row>
    <row r="895" spans="1:10" ht="14.1" customHeight="1" x14ac:dyDescent="0.15">
      <c r="A895" s="219"/>
      <c r="B895" s="219"/>
      <c r="C895" s="219"/>
      <c r="D895" s="201" t="s">
        <v>71</v>
      </c>
      <c r="E895" s="203">
        <v>4</v>
      </c>
      <c r="F895" s="203">
        <v>28004</v>
      </c>
      <c r="G895" s="203">
        <v>112016</v>
      </c>
      <c r="H895" s="203">
        <v>1554</v>
      </c>
      <c r="I895" s="203">
        <v>6216</v>
      </c>
      <c r="J895" s="203">
        <v>105800</v>
      </c>
    </row>
    <row r="896" spans="1:10" ht="14.1" customHeight="1" x14ac:dyDescent="0.15">
      <c r="A896" s="219"/>
      <c r="B896" s="219"/>
      <c r="C896" s="219"/>
      <c r="D896" s="201" t="s">
        <v>182</v>
      </c>
      <c r="E896" s="203">
        <v>2</v>
      </c>
      <c r="F896" s="203">
        <v>6033</v>
      </c>
      <c r="G896" s="203">
        <v>12066</v>
      </c>
      <c r="H896" s="203">
        <v>1554</v>
      </c>
      <c r="I896" s="203">
        <v>3108</v>
      </c>
      <c r="J896" s="203">
        <v>8958</v>
      </c>
    </row>
    <row r="897" spans="1:10" ht="29.1" customHeight="1" x14ac:dyDescent="0.15">
      <c r="A897" s="219"/>
      <c r="B897" s="219"/>
      <c r="C897" s="202" t="s">
        <v>203</v>
      </c>
      <c r="D897" s="201" t="s">
        <v>182</v>
      </c>
      <c r="E897" s="203">
        <v>3</v>
      </c>
      <c r="F897" s="203">
        <v>5731</v>
      </c>
      <c r="G897" s="203">
        <v>17194</v>
      </c>
      <c r="H897" s="203">
        <v>1495</v>
      </c>
      <c r="I897" s="203">
        <v>4485</v>
      </c>
      <c r="J897" s="203">
        <v>12709</v>
      </c>
    </row>
    <row r="898" spans="1:10" ht="29.1" customHeight="1" x14ac:dyDescent="0.15">
      <c r="A898" s="219"/>
      <c r="B898" s="219"/>
      <c r="C898" s="221" t="s">
        <v>204</v>
      </c>
      <c r="D898" s="201" t="s">
        <v>72</v>
      </c>
      <c r="E898" s="203">
        <v>253</v>
      </c>
      <c r="F898" s="203">
        <v>3571</v>
      </c>
      <c r="G898" s="203">
        <v>903463</v>
      </c>
      <c r="H898" s="203">
        <v>767</v>
      </c>
      <c r="I898" s="203">
        <v>194051</v>
      </c>
      <c r="J898" s="203">
        <v>709412</v>
      </c>
    </row>
    <row r="899" spans="1:10" ht="14.1" customHeight="1" x14ac:dyDescent="0.15">
      <c r="A899" s="219"/>
      <c r="B899" s="219"/>
      <c r="C899" s="219"/>
      <c r="D899" s="201" t="s">
        <v>104</v>
      </c>
      <c r="E899" s="203">
        <v>24</v>
      </c>
      <c r="F899" s="203">
        <v>49949</v>
      </c>
      <c r="G899" s="203">
        <v>1198776</v>
      </c>
      <c r="H899" s="203">
        <v>767</v>
      </c>
      <c r="I899" s="203">
        <v>18408</v>
      </c>
      <c r="J899" s="203">
        <v>1180368</v>
      </c>
    </row>
    <row r="900" spans="1:10" ht="14.1" customHeight="1" x14ac:dyDescent="0.15">
      <c r="A900" s="219"/>
      <c r="B900" s="219"/>
      <c r="C900" s="219"/>
      <c r="D900" s="201" t="s">
        <v>81</v>
      </c>
      <c r="E900" s="203">
        <v>189</v>
      </c>
      <c r="F900" s="203">
        <v>30189</v>
      </c>
      <c r="G900" s="203">
        <v>5705721</v>
      </c>
      <c r="H900" s="203">
        <v>767</v>
      </c>
      <c r="I900" s="203">
        <v>144963</v>
      </c>
      <c r="J900" s="203">
        <v>5560758</v>
      </c>
    </row>
    <row r="901" spans="1:10" ht="14.1" customHeight="1" x14ac:dyDescent="0.15">
      <c r="A901" s="219"/>
      <c r="B901" s="219"/>
      <c r="C901" s="219"/>
      <c r="D901" s="201" t="s">
        <v>75</v>
      </c>
      <c r="E901" s="203">
        <v>50</v>
      </c>
      <c r="F901" s="203">
        <v>15119</v>
      </c>
      <c r="G901" s="203">
        <v>755950</v>
      </c>
      <c r="H901" s="203">
        <v>767</v>
      </c>
      <c r="I901" s="203">
        <v>38350</v>
      </c>
      <c r="J901" s="203">
        <v>717600</v>
      </c>
    </row>
    <row r="902" spans="1:10" ht="14.1" customHeight="1" x14ac:dyDescent="0.15">
      <c r="A902" s="219"/>
      <c r="B902" s="219"/>
      <c r="C902" s="219"/>
      <c r="D902" s="201" t="s">
        <v>76</v>
      </c>
      <c r="E902" s="203">
        <v>58</v>
      </c>
      <c r="F902" s="203">
        <v>11744</v>
      </c>
      <c r="G902" s="203">
        <v>681152</v>
      </c>
      <c r="H902" s="203">
        <v>767</v>
      </c>
      <c r="I902" s="203">
        <v>44486</v>
      </c>
      <c r="J902" s="203">
        <v>636666</v>
      </c>
    </row>
    <row r="903" spans="1:10" ht="14.1" customHeight="1" x14ac:dyDescent="0.15">
      <c r="A903" s="219"/>
      <c r="B903" s="219"/>
      <c r="C903" s="219"/>
      <c r="D903" s="201" t="s">
        <v>73</v>
      </c>
      <c r="E903" s="203">
        <v>102</v>
      </c>
      <c r="F903" s="203">
        <v>8232</v>
      </c>
      <c r="G903" s="203">
        <v>839664</v>
      </c>
      <c r="H903" s="203">
        <v>767</v>
      </c>
      <c r="I903" s="203">
        <v>78234</v>
      </c>
      <c r="J903" s="203">
        <v>761430</v>
      </c>
    </row>
    <row r="904" spans="1:10" ht="14.1" customHeight="1" x14ac:dyDescent="0.15">
      <c r="A904" s="219"/>
      <c r="B904" s="219"/>
      <c r="C904" s="219"/>
      <c r="D904" s="201" t="s">
        <v>74</v>
      </c>
      <c r="E904" s="203">
        <v>44</v>
      </c>
      <c r="F904" s="203">
        <v>5413</v>
      </c>
      <c r="G904" s="203">
        <v>238172</v>
      </c>
      <c r="H904" s="203">
        <v>767</v>
      </c>
      <c r="I904" s="203">
        <v>33748</v>
      </c>
      <c r="J904" s="203">
        <v>204424</v>
      </c>
    </row>
    <row r="905" spans="1:10" ht="14.1" customHeight="1" x14ac:dyDescent="0.15">
      <c r="A905" s="219"/>
      <c r="B905" s="219"/>
      <c r="C905" s="219"/>
      <c r="D905" s="201" t="s">
        <v>84</v>
      </c>
      <c r="E905" s="203">
        <v>247</v>
      </c>
      <c r="F905" s="203">
        <v>3402</v>
      </c>
      <c r="G905" s="203">
        <v>840294</v>
      </c>
      <c r="H905" s="203">
        <v>767</v>
      </c>
      <c r="I905" s="203">
        <v>189449</v>
      </c>
      <c r="J905" s="203">
        <v>650845</v>
      </c>
    </row>
    <row r="906" spans="1:10" ht="14.1" customHeight="1" x14ac:dyDescent="0.15">
      <c r="A906" s="219"/>
      <c r="B906" s="219"/>
      <c r="C906" s="219"/>
      <c r="D906" s="201" t="s">
        <v>77</v>
      </c>
      <c r="E906" s="203">
        <v>1</v>
      </c>
      <c r="F906" s="203">
        <v>2085</v>
      </c>
      <c r="G906" s="203">
        <v>2085</v>
      </c>
      <c r="H906" s="203">
        <v>767</v>
      </c>
      <c r="I906" s="203">
        <v>767</v>
      </c>
      <c r="J906" s="203">
        <v>1318</v>
      </c>
    </row>
    <row r="907" spans="1:10" ht="14.1" customHeight="1" x14ac:dyDescent="0.15">
      <c r="A907" s="219"/>
      <c r="B907" s="219"/>
      <c r="C907" s="219"/>
      <c r="D907" s="201" t="s">
        <v>71</v>
      </c>
      <c r="E907" s="203">
        <v>82</v>
      </c>
      <c r="F907" s="203">
        <v>27217</v>
      </c>
      <c r="G907" s="203">
        <v>2231794</v>
      </c>
      <c r="H907" s="203">
        <v>767</v>
      </c>
      <c r="I907" s="203">
        <v>62894</v>
      </c>
      <c r="J907" s="203">
        <v>2168900</v>
      </c>
    </row>
    <row r="908" spans="1:10" ht="14.1" customHeight="1" x14ac:dyDescent="0.15">
      <c r="A908" s="219"/>
      <c r="B908" s="219"/>
      <c r="C908" s="219"/>
      <c r="D908" s="201" t="s">
        <v>182</v>
      </c>
      <c r="E908" s="203">
        <v>678</v>
      </c>
      <c r="F908" s="203">
        <v>5246</v>
      </c>
      <c r="G908" s="203">
        <v>3556788</v>
      </c>
      <c r="H908" s="203">
        <v>767</v>
      </c>
      <c r="I908" s="203">
        <v>520026</v>
      </c>
      <c r="J908" s="203">
        <v>3036762</v>
      </c>
    </row>
    <row r="909" spans="1:10" ht="14.1" customHeight="1" x14ac:dyDescent="0.15">
      <c r="A909" s="219"/>
      <c r="B909" s="219"/>
      <c r="C909" s="219"/>
      <c r="D909" s="201" t="s">
        <v>183</v>
      </c>
      <c r="E909" s="203">
        <v>184</v>
      </c>
      <c r="F909" s="203">
        <v>6347</v>
      </c>
      <c r="G909" s="203">
        <v>1167848</v>
      </c>
      <c r="H909" s="203">
        <v>767</v>
      </c>
      <c r="I909" s="203">
        <v>141128</v>
      </c>
      <c r="J909" s="203">
        <v>1026720</v>
      </c>
    </row>
    <row r="910" spans="1:10" ht="14.1" customHeight="1" x14ac:dyDescent="0.15">
      <c r="A910" s="219"/>
      <c r="B910" s="220" t="s">
        <v>211</v>
      </c>
      <c r="C910" s="218" t="s">
        <v>69</v>
      </c>
      <c r="D910" s="201" t="s">
        <v>187</v>
      </c>
      <c r="E910" s="203">
        <v>2</v>
      </c>
      <c r="F910" s="203">
        <v>49182</v>
      </c>
      <c r="G910" s="203">
        <v>98364</v>
      </c>
      <c r="H910" s="203">
        <v>1028</v>
      </c>
      <c r="I910" s="203">
        <v>2056</v>
      </c>
      <c r="J910" s="203">
        <v>96308</v>
      </c>
    </row>
    <row r="911" spans="1:10" ht="14.1" customHeight="1" x14ac:dyDescent="0.15">
      <c r="A911" s="219"/>
      <c r="B911" s="219"/>
      <c r="C911" s="219"/>
      <c r="D911" s="201" t="s">
        <v>188</v>
      </c>
      <c r="E911" s="203">
        <v>19</v>
      </c>
      <c r="F911" s="203">
        <v>29422</v>
      </c>
      <c r="G911" s="203">
        <v>559018</v>
      </c>
      <c r="H911" s="203">
        <v>1028</v>
      </c>
      <c r="I911" s="203">
        <v>19536</v>
      </c>
      <c r="J911" s="203">
        <v>539482</v>
      </c>
    </row>
    <row r="912" spans="1:10" ht="14.1" customHeight="1" x14ac:dyDescent="0.15">
      <c r="A912" s="219"/>
      <c r="B912" s="219"/>
      <c r="C912" s="219"/>
      <c r="D912" s="201" t="s">
        <v>87</v>
      </c>
      <c r="E912" s="203">
        <v>20</v>
      </c>
      <c r="F912" s="203">
        <v>29422</v>
      </c>
      <c r="G912" s="203">
        <v>588440</v>
      </c>
      <c r="H912" s="203">
        <v>1028</v>
      </c>
      <c r="I912" s="203">
        <v>20564</v>
      </c>
      <c r="J912" s="203">
        <v>567876</v>
      </c>
    </row>
    <row r="913" spans="1:10" ht="14.1" customHeight="1" x14ac:dyDescent="0.15">
      <c r="A913" s="219"/>
      <c r="B913" s="219"/>
      <c r="C913" s="219"/>
      <c r="D913" s="201" t="s">
        <v>184</v>
      </c>
      <c r="E913" s="203">
        <v>17</v>
      </c>
      <c r="F913" s="203">
        <v>14352</v>
      </c>
      <c r="G913" s="203">
        <v>243984</v>
      </c>
      <c r="H913" s="203">
        <v>1028</v>
      </c>
      <c r="I913" s="203">
        <v>17479</v>
      </c>
      <c r="J913" s="203">
        <v>226505</v>
      </c>
    </row>
    <row r="914" spans="1:10" ht="14.1" customHeight="1" x14ac:dyDescent="0.15">
      <c r="A914" s="219"/>
      <c r="B914" s="219"/>
      <c r="C914" s="219"/>
      <c r="D914" s="201" t="s">
        <v>80</v>
      </c>
      <c r="E914" s="203">
        <v>13</v>
      </c>
      <c r="F914" s="203">
        <v>14352</v>
      </c>
      <c r="G914" s="203">
        <v>186576</v>
      </c>
      <c r="H914" s="203">
        <v>1028</v>
      </c>
      <c r="I914" s="203">
        <v>13366</v>
      </c>
      <c r="J914" s="203">
        <v>173210</v>
      </c>
    </row>
    <row r="915" spans="1:10" ht="14.1" customHeight="1" x14ac:dyDescent="0.15">
      <c r="A915" s="219"/>
      <c r="B915" s="219"/>
      <c r="C915" s="219"/>
      <c r="D915" s="201" t="s">
        <v>189</v>
      </c>
      <c r="E915" s="203">
        <v>34</v>
      </c>
      <c r="F915" s="203">
        <v>10977</v>
      </c>
      <c r="G915" s="203">
        <v>373218</v>
      </c>
      <c r="H915" s="203">
        <v>1028</v>
      </c>
      <c r="I915" s="203">
        <v>34958</v>
      </c>
      <c r="J915" s="203">
        <v>338260</v>
      </c>
    </row>
    <row r="916" spans="1:10" ht="14.1" customHeight="1" x14ac:dyDescent="0.15">
      <c r="A916" s="219"/>
      <c r="B916" s="219"/>
      <c r="C916" s="219"/>
      <c r="D916" s="201" t="s">
        <v>85</v>
      </c>
      <c r="E916" s="203">
        <v>4</v>
      </c>
      <c r="F916" s="203">
        <v>10977</v>
      </c>
      <c r="G916" s="203">
        <v>43908</v>
      </c>
      <c r="H916" s="203">
        <v>1028</v>
      </c>
      <c r="I916" s="203">
        <v>4113</v>
      </c>
      <c r="J916" s="203">
        <v>39795</v>
      </c>
    </row>
    <row r="917" spans="1:10" ht="14.1" customHeight="1" x14ac:dyDescent="0.15">
      <c r="A917" s="219"/>
      <c r="B917" s="219"/>
      <c r="C917" s="219"/>
      <c r="D917" s="201" t="s">
        <v>179</v>
      </c>
      <c r="E917" s="203">
        <v>59</v>
      </c>
      <c r="F917" s="203">
        <v>7465</v>
      </c>
      <c r="G917" s="203">
        <v>440435</v>
      </c>
      <c r="H917" s="203">
        <v>1028</v>
      </c>
      <c r="I917" s="203">
        <v>60663</v>
      </c>
      <c r="J917" s="203">
        <v>379772</v>
      </c>
    </row>
    <row r="918" spans="1:10" ht="14.1" customHeight="1" x14ac:dyDescent="0.15">
      <c r="A918" s="219"/>
      <c r="B918" s="219"/>
      <c r="C918" s="219"/>
      <c r="D918" s="201" t="s">
        <v>79</v>
      </c>
      <c r="E918" s="203">
        <v>183</v>
      </c>
      <c r="F918" s="203">
        <v>7465</v>
      </c>
      <c r="G918" s="203">
        <v>1366095</v>
      </c>
      <c r="H918" s="203">
        <v>1028</v>
      </c>
      <c r="I918" s="203">
        <v>188158</v>
      </c>
      <c r="J918" s="203">
        <v>1177937</v>
      </c>
    </row>
    <row r="919" spans="1:10" ht="14.1" customHeight="1" x14ac:dyDescent="0.15">
      <c r="A919" s="219"/>
      <c r="B919" s="219"/>
      <c r="C919" s="219"/>
      <c r="D919" s="201" t="s">
        <v>192</v>
      </c>
      <c r="E919" s="203">
        <v>3</v>
      </c>
      <c r="F919" s="203">
        <v>4646</v>
      </c>
      <c r="G919" s="203">
        <v>13938</v>
      </c>
      <c r="H919" s="203">
        <v>1028</v>
      </c>
      <c r="I919" s="203">
        <v>3085</v>
      </c>
      <c r="J919" s="203">
        <v>10853</v>
      </c>
    </row>
    <row r="920" spans="1:10" ht="14.1" customHeight="1" x14ac:dyDescent="0.15">
      <c r="A920" s="219"/>
      <c r="B920" s="219"/>
      <c r="C920" s="219"/>
      <c r="D920" s="201" t="s">
        <v>88</v>
      </c>
      <c r="E920" s="203">
        <v>8</v>
      </c>
      <c r="F920" s="203">
        <v>4646</v>
      </c>
      <c r="G920" s="203">
        <v>37168</v>
      </c>
      <c r="H920" s="203">
        <v>1028</v>
      </c>
      <c r="I920" s="203">
        <v>8225</v>
      </c>
      <c r="J920" s="203">
        <v>28943</v>
      </c>
    </row>
    <row r="921" spans="1:10" ht="14.1" customHeight="1" x14ac:dyDescent="0.15">
      <c r="A921" s="219"/>
      <c r="B921" s="219"/>
      <c r="C921" s="219"/>
      <c r="D921" s="201" t="s">
        <v>86</v>
      </c>
      <c r="E921" s="203">
        <v>7</v>
      </c>
      <c r="F921" s="203">
        <v>2635</v>
      </c>
      <c r="G921" s="203">
        <v>18445</v>
      </c>
      <c r="H921" s="203">
        <v>1028</v>
      </c>
      <c r="I921" s="203">
        <v>7197</v>
      </c>
      <c r="J921" s="203">
        <v>11248</v>
      </c>
    </row>
    <row r="922" spans="1:10" ht="14.1" customHeight="1" x14ac:dyDescent="0.15">
      <c r="A922" s="219"/>
      <c r="B922" s="219"/>
      <c r="C922" s="219"/>
      <c r="D922" s="201" t="s">
        <v>191</v>
      </c>
      <c r="E922" s="203">
        <v>2</v>
      </c>
      <c r="F922" s="203">
        <v>1318</v>
      </c>
      <c r="G922" s="203">
        <v>2636</v>
      </c>
      <c r="H922" s="203">
        <v>1028</v>
      </c>
      <c r="I922" s="203">
        <v>2056</v>
      </c>
      <c r="J922" s="203">
        <v>580</v>
      </c>
    </row>
    <row r="923" spans="1:10" ht="14.1" customHeight="1" x14ac:dyDescent="0.15">
      <c r="A923" s="219"/>
      <c r="B923" s="219"/>
      <c r="C923" s="219"/>
      <c r="D923" s="201" t="s">
        <v>91</v>
      </c>
      <c r="E923" s="203">
        <v>1</v>
      </c>
      <c r="F923" s="203">
        <v>1318</v>
      </c>
      <c r="G923" s="203">
        <v>1318</v>
      </c>
      <c r="H923" s="203">
        <v>1028</v>
      </c>
      <c r="I923" s="203">
        <v>1028</v>
      </c>
      <c r="J923" s="203">
        <v>290</v>
      </c>
    </row>
    <row r="924" spans="1:10" ht="29.1" customHeight="1" x14ac:dyDescent="0.15">
      <c r="A924" s="219"/>
      <c r="B924" s="219"/>
      <c r="C924" s="221" t="s">
        <v>202</v>
      </c>
      <c r="D924" s="201" t="s">
        <v>81</v>
      </c>
      <c r="E924" s="203">
        <v>9</v>
      </c>
      <c r="F924" s="203">
        <v>30976</v>
      </c>
      <c r="G924" s="203">
        <v>278784</v>
      </c>
      <c r="H924" s="203">
        <v>2582</v>
      </c>
      <c r="I924" s="203">
        <v>23240</v>
      </c>
      <c r="J924" s="203">
        <v>255544</v>
      </c>
    </row>
    <row r="925" spans="1:10" ht="14.1" customHeight="1" x14ac:dyDescent="0.15">
      <c r="A925" s="219"/>
      <c r="B925" s="219"/>
      <c r="C925" s="219"/>
      <c r="D925" s="201" t="s">
        <v>75</v>
      </c>
      <c r="E925" s="203">
        <v>3</v>
      </c>
      <c r="F925" s="203">
        <v>15906</v>
      </c>
      <c r="G925" s="203">
        <v>47718</v>
      </c>
      <c r="H925" s="203">
        <v>2582</v>
      </c>
      <c r="I925" s="203">
        <v>7747</v>
      </c>
      <c r="J925" s="203">
        <v>39971</v>
      </c>
    </row>
    <row r="926" spans="1:10" ht="14.1" customHeight="1" x14ac:dyDescent="0.15">
      <c r="A926" s="219"/>
      <c r="B926" s="219"/>
      <c r="C926" s="219"/>
      <c r="D926" s="201" t="s">
        <v>76</v>
      </c>
      <c r="E926" s="203">
        <v>7</v>
      </c>
      <c r="F926" s="203">
        <v>12531</v>
      </c>
      <c r="G926" s="203">
        <v>87717</v>
      </c>
      <c r="H926" s="203">
        <v>2582</v>
      </c>
      <c r="I926" s="203">
        <v>18075</v>
      </c>
      <c r="J926" s="203">
        <v>69642</v>
      </c>
    </row>
    <row r="927" spans="1:10" ht="14.1" customHeight="1" x14ac:dyDescent="0.15">
      <c r="A927" s="219"/>
      <c r="B927" s="219"/>
      <c r="C927" s="219"/>
      <c r="D927" s="201" t="s">
        <v>73</v>
      </c>
      <c r="E927" s="203">
        <v>152</v>
      </c>
      <c r="F927" s="203">
        <v>9019</v>
      </c>
      <c r="G927" s="203">
        <v>1370888</v>
      </c>
      <c r="H927" s="203">
        <v>2582</v>
      </c>
      <c r="I927" s="203">
        <v>392492</v>
      </c>
      <c r="J927" s="203">
        <v>978396</v>
      </c>
    </row>
    <row r="928" spans="1:10" ht="29.1" customHeight="1" x14ac:dyDescent="0.15">
      <c r="A928" s="219"/>
      <c r="B928" s="219"/>
      <c r="C928" s="221" t="s">
        <v>204</v>
      </c>
      <c r="D928" s="201" t="s">
        <v>90</v>
      </c>
      <c r="E928" s="203">
        <v>2</v>
      </c>
      <c r="F928" s="203">
        <v>67687</v>
      </c>
      <c r="G928" s="203">
        <v>135374</v>
      </c>
      <c r="H928" s="203">
        <v>1795</v>
      </c>
      <c r="I928" s="203">
        <v>3590</v>
      </c>
      <c r="J928" s="203">
        <v>131784</v>
      </c>
    </row>
    <row r="929" spans="1:10" ht="14.1" customHeight="1" x14ac:dyDescent="0.15">
      <c r="A929" s="219"/>
      <c r="B929" s="219"/>
      <c r="C929" s="219"/>
      <c r="D929" s="201" t="s">
        <v>104</v>
      </c>
      <c r="E929" s="203">
        <v>425</v>
      </c>
      <c r="F929" s="203">
        <v>49949</v>
      </c>
      <c r="G929" s="203">
        <v>21228325</v>
      </c>
      <c r="H929" s="203">
        <v>1795</v>
      </c>
      <c r="I929" s="203">
        <v>762954</v>
      </c>
      <c r="J929" s="203">
        <v>20465371</v>
      </c>
    </row>
    <row r="930" spans="1:10" ht="14.1" customHeight="1" x14ac:dyDescent="0.15">
      <c r="A930" s="219"/>
      <c r="B930" s="219"/>
      <c r="C930" s="219"/>
      <c r="D930" s="201" t="s">
        <v>81</v>
      </c>
      <c r="E930" s="203">
        <v>1555</v>
      </c>
      <c r="F930" s="203">
        <v>30189</v>
      </c>
      <c r="G930" s="203">
        <v>46943895</v>
      </c>
      <c r="H930" s="203">
        <v>1795</v>
      </c>
      <c r="I930" s="203">
        <v>2791516</v>
      </c>
      <c r="J930" s="203">
        <v>44152379</v>
      </c>
    </row>
    <row r="931" spans="1:10" ht="14.1" customHeight="1" x14ac:dyDescent="0.15">
      <c r="A931" s="219"/>
      <c r="B931" s="219"/>
      <c r="C931" s="219"/>
      <c r="D931" s="201" t="s">
        <v>75</v>
      </c>
      <c r="E931" s="203">
        <v>2170</v>
      </c>
      <c r="F931" s="203">
        <v>15119</v>
      </c>
      <c r="G931" s="203">
        <v>32808230</v>
      </c>
      <c r="H931" s="203">
        <v>1795</v>
      </c>
      <c r="I931" s="203">
        <v>3895556</v>
      </c>
      <c r="J931" s="203">
        <v>28912674</v>
      </c>
    </row>
    <row r="932" spans="1:10" ht="14.1" customHeight="1" x14ac:dyDescent="0.15">
      <c r="A932" s="219"/>
      <c r="B932" s="219"/>
      <c r="C932" s="219"/>
      <c r="D932" s="201" t="s">
        <v>76</v>
      </c>
      <c r="E932" s="203">
        <v>2819</v>
      </c>
      <c r="F932" s="203">
        <v>11744</v>
      </c>
      <c r="G932" s="203">
        <v>33106336</v>
      </c>
      <c r="H932" s="203">
        <v>1795</v>
      </c>
      <c r="I932" s="203">
        <v>5060632</v>
      </c>
      <c r="J932" s="203">
        <v>28045704</v>
      </c>
    </row>
    <row r="933" spans="1:10" ht="14.1" customHeight="1" x14ac:dyDescent="0.15">
      <c r="A933" s="219"/>
      <c r="B933" s="219"/>
      <c r="C933" s="219"/>
      <c r="D933" s="201" t="s">
        <v>73</v>
      </c>
      <c r="E933" s="203">
        <v>5493</v>
      </c>
      <c r="F933" s="203">
        <v>8232</v>
      </c>
      <c r="G933" s="203">
        <v>45218376</v>
      </c>
      <c r="H933" s="203">
        <v>1795</v>
      </c>
      <c r="I933" s="203">
        <v>9860962</v>
      </c>
      <c r="J933" s="203">
        <v>35357414</v>
      </c>
    </row>
    <row r="934" spans="1:10" ht="14.1" customHeight="1" x14ac:dyDescent="0.15">
      <c r="A934" s="219"/>
      <c r="B934" s="219"/>
      <c r="C934" s="219"/>
      <c r="D934" s="201" t="s">
        <v>74</v>
      </c>
      <c r="E934" s="203">
        <v>155</v>
      </c>
      <c r="F934" s="203">
        <v>5413</v>
      </c>
      <c r="G934" s="203">
        <v>839015</v>
      </c>
      <c r="H934" s="203">
        <v>1795</v>
      </c>
      <c r="I934" s="203">
        <v>278254</v>
      </c>
      <c r="J934" s="203">
        <v>560761</v>
      </c>
    </row>
    <row r="935" spans="1:10" ht="14.1" customHeight="1" x14ac:dyDescent="0.15">
      <c r="A935" s="219"/>
      <c r="B935" s="219"/>
      <c r="C935" s="219"/>
      <c r="D935" s="201" t="s">
        <v>84</v>
      </c>
      <c r="E935" s="203">
        <v>160</v>
      </c>
      <c r="F935" s="203">
        <v>3402</v>
      </c>
      <c r="G935" s="203">
        <v>544320</v>
      </c>
      <c r="H935" s="203">
        <v>1795</v>
      </c>
      <c r="I935" s="203">
        <v>287230</v>
      </c>
      <c r="J935" s="203">
        <v>257090</v>
      </c>
    </row>
    <row r="936" spans="1:10" ht="14.1" customHeight="1" x14ac:dyDescent="0.15">
      <c r="A936" s="219"/>
      <c r="B936" s="219"/>
      <c r="C936" s="219"/>
      <c r="D936" s="201" t="s">
        <v>77</v>
      </c>
      <c r="E936" s="203">
        <v>167</v>
      </c>
      <c r="F936" s="203">
        <v>2085</v>
      </c>
      <c r="G936" s="203">
        <v>348195</v>
      </c>
      <c r="H936" s="203">
        <v>1795</v>
      </c>
      <c r="I936" s="203">
        <v>299796</v>
      </c>
      <c r="J936" s="203">
        <v>48399</v>
      </c>
    </row>
    <row r="937" spans="1:10" ht="29.1" customHeight="1" x14ac:dyDescent="0.15">
      <c r="A937" s="221" t="s">
        <v>125</v>
      </c>
      <c r="B937" s="219" t="s">
        <v>55</v>
      </c>
      <c r="C937" s="219"/>
      <c r="D937" s="219"/>
      <c r="E937" s="203">
        <v>1318</v>
      </c>
      <c r="F937" s="203"/>
      <c r="G937" s="203">
        <v>20703491</v>
      </c>
      <c r="H937" s="203"/>
      <c r="I937" s="203">
        <v>1591811</v>
      </c>
      <c r="J937" s="203">
        <v>19111680</v>
      </c>
    </row>
    <row r="938" spans="1:10" ht="14.1" customHeight="1" x14ac:dyDescent="0.15">
      <c r="A938" s="219"/>
      <c r="B938" s="201" t="s">
        <v>65</v>
      </c>
      <c r="C938" s="201" t="s">
        <v>66</v>
      </c>
      <c r="D938" s="201" t="s">
        <v>67</v>
      </c>
      <c r="E938" s="216">
        <v>10</v>
      </c>
      <c r="F938" s="216">
        <v>11852</v>
      </c>
      <c r="G938" s="216">
        <v>118520</v>
      </c>
      <c r="H938" s="216">
        <v>1778</v>
      </c>
      <c r="I938" s="216">
        <v>17780</v>
      </c>
      <c r="J938" s="216">
        <v>100740</v>
      </c>
    </row>
    <row r="939" spans="1:10" ht="29.1" customHeight="1" x14ac:dyDescent="0.15">
      <c r="A939" s="219"/>
      <c r="B939" s="200" t="s">
        <v>68</v>
      </c>
      <c r="C939" s="202" t="s">
        <v>204</v>
      </c>
      <c r="D939" s="201" t="s">
        <v>176</v>
      </c>
      <c r="E939" s="217"/>
      <c r="F939" s="217"/>
      <c r="G939" s="217"/>
      <c r="H939" s="217"/>
      <c r="I939" s="217"/>
      <c r="J939" s="217"/>
    </row>
    <row r="940" spans="1:10" ht="29.1" customHeight="1" x14ac:dyDescent="0.15">
      <c r="A940" s="219"/>
      <c r="B940" s="221" t="s">
        <v>210</v>
      </c>
      <c r="C940" s="218" t="s">
        <v>69</v>
      </c>
      <c r="D940" s="201" t="s">
        <v>87</v>
      </c>
      <c r="E940" s="203">
        <v>5</v>
      </c>
      <c r="F940" s="203">
        <v>29422</v>
      </c>
      <c r="G940" s="203">
        <v>147110</v>
      </c>
      <c r="H940" s="203">
        <v>0</v>
      </c>
      <c r="I940" s="203">
        <v>0</v>
      </c>
      <c r="J940" s="203">
        <v>147110</v>
      </c>
    </row>
    <row r="941" spans="1:10" ht="14.1" customHeight="1" x14ac:dyDescent="0.15">
      <c r="A941" s="219"/>
      <c r="B941" s="219"/>
      <c r="C941" s="219"/>
      <c r="D941" s="201" t="s">
        <v>184</v>
      </c>
      <c r="E941" s="203">
        <v>2</v>
      </c>
      <c r="F941" s="203">
        <v>14352</v>
      </c>
      <c r="G941" s="203">
        <v>28704</v>
      </c>
      <c r="H941" s="203">
        <v>0</v>
      </c>
      <c r="I941" s="203">
        <v>0</v>
      </c>
      <c r="J941" s="203">
        <v>28704</v>
      </c>
    </row>
    <row r="942" spans="1:10" ht="14.1" customHeight="1" x14ac:dyDescent="0.15">
      <c r="A942" s="219"/>
      <c r="B942" s="219"/>
      <c r="C942" s="219"/>
      <c r="D942" s="201" t="s">
        <v>80</v>
      </c>
      <c r="E942" s="203">
        <v>6</v>
      </c>
      <c r="F942" s="203">
        <v>14352</v>
      </c>
      <c r="G942" s="203">
        <v>86112</v>
      </c>
      <c r="H942" s="203">
        <v>0</v>
      </c>
      <c r="I942" s="203">
        <v>0</v>
      </c>
      <c r="J942" s="203">
        <v>86112</v>
      </c>
    </row>
    <row r="943" spans="1:10" ht="14.1" customHeight="1" x14ac:dyDescent="0.15">
      <c r="A943" s="219"/>
      <c r="B943" s="219"/>
      <c r="C943" s="219"/>
      <c r="D943" s="201" t="s">
        <v>85</v>
      </c>
      <c r="E943" s="203">
        <v>1</v>
      </c>
      <c r="F943" s="203">
        <v>10977</v>
      </c>
      <c r="G943" s="203">
        <v>10977</v>
      </c>
      <c r="H943" s="203">
        <v>0</v>
      </c>
      <c r="I943" s="203">
        <v>0</v>
      </c>
      <c r="J943" s="203">
        <v>10977</v>
      </c>
    </row>
    <row r="944" spans="1:10" ht="29.1" customHeight="1" x14ac:dyDescent="0.15">
      <c r="A944" s="219"/>
      <c r="B944" s="219"/>
      <c r="C944" s="221" t="s">
        <v>202</v>
      </c>
      <c r="D944" s="201" t="s">
        <v>81</v>
      </c>
      <c r="E944" s="203">
        <v>32</v>
      </c>
      <c r="F944" s="203">
        <v>30976</v>
      </c>
      <c r="G944" s="203">
        <v>991232</v>
      </c>
      <c r="H944" s="203">
        <v>1554</v>
      </c>
      <c r="I944" s="203">
        <v>49728</v>
      </c>
      <c r="J944" s="203">
        <v>941504</v>
      </c>
    </row>
    <row r="945" spans="1:10" ht="14.1" customHeight="1" x14ac:dyDescent="0.15">
      <c r="A945" s="219"/>
      <c r="B945" s="219"/>
      <c r="C945" s="219"/>
      <c r="D945" s="201" t="s">
        <v>73</v>
      </c>
      <c r="E945" s="203">
        <v>3</v>
      </c>
      <c r="F945" s="203">
        <v>9019</v>
      </c>
      <c r="G945" s="203">
        <v>27057</v>
      </c>
      <c r="H945" s="203">
        <v>1554</v>
      </c>
      <c r="I945" s="203">
        <v>4662</v>
      </c>
      <c r="J945" s="203">
        <v>22395</v>
      </c>
    </row>
    <row r="946" spans="1:10" ht="14.1" customHeight="1" x14ac:dyDescent="0.15">
      <c r="A946" s="219"/>
      <c r="B946" s="219"/>
      <c r="C946" s="219"/>
      <c r="D946" s="201" t="s">
        <v>71</v>
      </c>
      <c r="E946" s="203">
        <v>2</v>
      </c>
      <c r="F946" s="203">
        <v>28004</v>
      </c>
      <c r="G946" s="203">
        <v>56008</v>
      </c>
      <c r="H946" s="203">
        <v>1554</v>
      </c>
      <c r="I946" s="203">
        <v>3108</v>
      </c>
      <c r="J946" s="203">
        <v>52900</v>
      </c>
    </row>
    <row r="947" spans="1:10" ht="29.1" customHeight="1" x14ac:dyDescent="0.15">
      <c r="A947" s="219"/>
      <c r="B947" s="219"/>
      <c r="C947" s="221" t="s">
        <v>204</v>
      </c>
      <c r="D947" s="201" t="s">
        <v>104</v>
      </c>
      <c r="E947" s="203">
        <v>1</v>
      </c>
      <c r="F947" s="203">
        <v>49949</v>
      </c>
      <c r="G947" s="203">
        <v>49949</v>
      </c>
      <c r="H947" s="203">
        <v>767</v>
      </c>
      <c r="I947" s="203">
        <v>767</v>
      </c>
      <c r="J947" s="203">
        <v>49182</v>
      </c>
    </row>
    <row r="948" spans="1:10" ht="14.1" customHeight="1" x14ac:dyDescent="0.15">
      <c r="A948" s="219"/>
      <c r="B948" s="219"/>
      <c r="C948" s="219"/>
      <c r="D948" s="201" t="s">
        <v>81</v>
      </c>
      <c r="E948" s="203">
        <v>144</v>
      </c>
      <c r="F948" s="203">
        <v>30189</v>
      </c>
      <c r="G948" s="203">
        <v>4347216</v>
      </c>
      <c r="H948" s="203">
        <v>767</v>
      </c>
      <c r="I948" s="203">
        <v>110448</v>
      </c>
      <c r="J948" s="203">
        <v>4236768</v>
      </c>
    </row>
    <row r="949" spans="1:10" ht="14.1" customHeight="1" x14ac:dyDescent="0.15">
      <c r="A949" s="219"/>
      <c r="B949" s="219"/>
      <c r="C949" s="219"/>
      <c r="D949" s="201" t="s">
        <v>75</v>
      </c>
      <c r="E949" s="203">
        <v>391</v>
      </c>
      <c r="F949" s="203">
        <v>15119</v>
      </c>
      <c r="G949" s="203">
        <v>5911529</v>
      </c>
      <c r="H949" s="203">
        <v>767</v>
      </c>
      <c r="I949" s="203">
        <v>299897</v>
      </c>
      <c r="J949" s="203">
        <v>5611632</v>
      </c>
    </row>
    <row r="950" spans="1:10" ht="14.1" customHeight="1" x14ac:dyDescent="0.15">
      <c r="A950" s="219"/>
      <c r="B950" s="219"/>
      <c r="C950" s="219"/>
      <c r="D950" s="201" t="s">
        <v>76</v>
      </c>
      <c r="E950" s="203">
        <v>25</v>
      </c>
      <c r="F950" s="203">
        <v>11744</v>
      </c>
      <c r="G950" s="203">
        <v>293600</v>
      </c>
      <c r="H950" s="203">
        <v>767</v>
      </c>
      <c r="I950" s="203">
        <v>19175</v>
      </c>
      <c r="J950" s="203">
        <v>274425</v>
      </c>
    </row>
    <row r="951" spans="1:10" ht="14.1" customHeight="1" x14ac:dyDescent="0.15">
      <c r="A951" s="219"/>
      <c r="B951" s="219"/>
      <c r="C951" s="219"/>
      <c r="D951" s="201" t="s">
        <v>73</v>
      </c>
      <c r="E951" s="203">
        <v>85</v>
      </c>
      <c r="F951" s="203">
        <v>8232</v>
      </c>
      <c r="G951" s="203">
        <v>699720</v>
      </c>
      <c r="H951" s="203">
        <v>767</v>
      </c>
      <c r="I951" s="203">
        <v>65195</v>
      </c>
      <c r="J951" s="203">
        <v>634525</v>
      </c>
    </row>
    <row r="952" spans="1:10" ht="14.1" customHeight="1" x14ac:dyDescent="0.15">
      <c r="A952" s="219"/>
      <c r="B952" s="219"/>
      <c r="C952" s="219"/>
      <c r="D952" s="201" t="s">
        <v>71</v>
      </c>
      <c r="E952" s="203">
        <v>69</v>
      </c>
      <c r="F952" s="203">
        <v>27217</v>
      </c>
      <c r="G952" s="203">
        <v>1877973</v>
      </c>
      <c r="H952" s="203">
        <v>767</v>
      </c>
      <c r="I952" s="203">
        <v>52923</v>
      </c>
      <c r="J952" s="203">
        <v>1825050</v>
      </c>
    </row>
    <row r="953" spans="1:10" ht="14.1" customHeight="1" x14ac:dyDescent="0.15">
      <c r="A953" s="219"/>
      <c r="B953" s="219"/>
      <c r="C953" s="219"/>
      <c r="D953" s="201" t="s">
        <v>182</v>
      </c>
      <c r="E953" s="203">
        <v>1</v>
      </c>
      <c r="F953" s="203">
        <v>5246</v>
      </c>
      <c r="G953" s="203">
        <v>5246</v>
      </c>
      <c r="H953" s="203">
        <v>767</v>
      </c>
      <c r="I953" s="203">
        <v>767</v>
      </c>
      <c r="J953" s="203">
        <v>4479</v>
      </c>
    </row>
    <row r="954" spans="1:10" ht="14.1" customHeight="1" x14ac:dyDescent="0.15">
      <c r="A954" s="219"/>
      <c r="B954" s="220" t="s">
        <v>211</v>
      </c>
      <c r="C954" s="218" t="s">
        <v>69</v>
      </c>
      <c r="D954" s="201" t="s">
        <v>188</v>
      </c>
      <c r="E954" s="203">
        <v>1</v>
      </c>
      <c r="F954" s="203">
        <v>29422</v>
      </c>
      <c r="G954" s="203">
        <v>29422</v>
      </c>
      <c r="H954" s="203">
        <v>1028</v>
      </c>
      <c r="I954" s="203">
        <v>1028</v>
      </c>
      <c r="J954" s="203">
        <v>28394</v>
      </c>
    </row>
    <row r="955" spans="1:10" ht="14.1" customHeight="1" x14ac:dyDescent="0.15">
      <c r="A955" s="219"/>
      <c r="B955" s="219"/>
      <c r="C955" s="219"/>
      <c r="D955" s="201" t="s">
        <v>87</v>
      </c>
      <c r="E955" s="203">
        <v>1</v>
      </c>
      <c r="F955" s="203">
        <v>29422</v>
      </c>
      <c r="G955" s="203">
        <v>29422</v>
      </c>
      <c r="H955" s="203">
        <v>1028</v>
      </c>
      <c r="I955" s="203">
        <v>1028</v>
      </c>
      <c r="J955" s="203">
        <v>28394</v>
      </c>
    </row>
    <row r="956" spans="1:10" ht="14.1" customHeight="1" x14ac:dyDescent="0.15">
      <c r="A956" s="219"/>
      <c r="B956" s="219"/>
      <c r="C956" s="219"/>
      <c r="D956" s="201" t="s">
        <v>179</v>
      </c>
      <c r="E956" s="203">
        <v>3</v>
      </c>
      <c r="F956" s="203">
        <v>7465</v>
      </c>
      <c r="G956" s="203">
        <v>22395</v>
      </c>
      <c r="H956" s="203">
        <v>1028</v>
      </c>
      <c r="I956" s="203">
        <v>3085</v>
      </c>
      <c r="J956" s="203">
        <v>19310</v>
      </c>
    </row>
    <row r="957" spans="1:10" ht="29.1" customHeight="1" x14ac:dyDescent="0.15">
      <c r="A957" s="219"/>
      <c r="B957" s="219"/>
      <c r="C957" s="221" t="s">
        <v>204</v>
      </c>
      <c r="D957" s="201" t="s">
        <v>81</v>
      </c>
      <c r="E957" s="203">
        <v>71</v>
      </c>
      <c r="F957" s="203">
        <v>30189</v>
      </c>
      <c r="G957" s="203">
        <v>2143419</v>
      </c>
      <c r="H957" s="203">
        <v>1795</v>
      </c>
      <c r="I957" s="203">
        <v>127458</v>
      </c>
      <c r="J957" s="203">
        <v>2015961</v>
      </c>
    </row>
    <row r="958" spans="1:10" ht="14.1" customHeight="1" x14ac:dyDescent="0.15">
      <c r="A958" s="219"/>
      <c r="B958" s="219"/>
      <c r="C958" s="219"/>
      <c r="D958" s="201" t="s">
        <v>73</v>
      </c>
      <c r="E958" s="203">
        <v>465</v>
      </c>
      <c r="F958" s="203">
        <v>8232</v>
      </c>
      <c r="G958" s="203">
        <v>3827880</v>
      </c>
      <c r="H958" s="203">
        <v>1795</v>
      </c>
      <c r="I958" s="203">
        <v>834762</v>
      </c>
      <c r="J958" s="203">
        <v>2993118</v>
      </c>
    </row>
    <row r="959" spans="1:10" ht="14.1" customHeight="1" x14ac:dyDescent="0.15">
      <c r="A959" s="219" t="s">
        <v>6</v>
      </c>
      <c r="B959" s="219" t="s">
        <v>55</v>
      </c>
      <c r="C959" s="219"/>
      <c r="D959" s="219"/>
      <c r="E959" s="203">
        <v>1</v>
      </c>
      <c r="F959" s="203"/>
      <c r="G959" s="203">
        <v>4189</v>
      </c>
      <c r="H959" s="203"/>
      <c r="I959" s="203">
        <v>767</v>
      </c>
      <c r="J959" s="203">
        <v>3422</v>
      </c>
    </row>
    <row r="960" spans="1:10" ht="14.1" customHeight="1" x14ac:dyDescent="0.15">
      <c r="A960" s="219"/>
      <c r="B960" s="201" t="s">
        <v>65</v>
      </c>
      <c r="C960" s="201" t="s">
        <v>66</v>
      </c>
      <c r="D960" s="201" t="s">
        <v>67</v>
      </c>
      <c r="E960" s="216">
        <v>1</v>
      </c>
      <c r="F960" s="216">
        <v>4189</v>
      </c>
      <c r="G960" s="216">
        <v>4189</v>
      </c>
      <c r="H960" s="216">
        <v>767</v>
      </c>
      <c r="I960" s="216">
        <v>767</v>
      </c>
      <c r="J960" s="216">
        <v>3422</v>
      </c>
    </row>
    <row r="961" spans="1:10" ht="29.1" customHeight="1" x14ac:dyDescent="0.15">
      <c r="A961" s="219"/>
      <c r="B961" s="202" t="s">
        <v>210</v>
      </c>
      <c r="C961" s="202" t="s">
        <v>204</v>
      </c>
      <c r="D961" s="201" t="s">
        <v>84</v>
      </c>
      <c r="E961" s="217"/>
      <c r="F961" s="217"/>
      <c r="G961" s="217"/>
      <c r="H961" s="217"/>
      <c r="I961" s="217"/>
      <c r="J961" s="217"/>
    </row>
    <row r="962" spans="1:10" ht="29.1" customHeight="1" x14ac:dyDescent="0.15">
      <c r="A962" s="221" t="s">
        <v>126</v>
      </c>
      <c r="B962" s="219" t="s">
        <v>55</v>
      </c>
      <c r="C962" s="219"/>
      <c r="D962" s="219"/>
      <c r="E962" s="203">
        <v>37057</v>
      </c>
      <c r="F962" s="203"/>
      <c r="G962" s="203">
        <v>430229344</v>
      </c>
      <c r="H962" s="203"/>
      <c r="I962" s="203">
        <v>52725725</v>
      </c>
      <c r="J962" s="203">
        <v>377503619</v>
      </c>
    </row>
    <row r="963" spans="1:10" ht="14.1" customHeight="1" x14ac:dyDescent="0.15">
      <c r="A963" s="219"/>
      <c r="B963" s="201" t="s">
        <v>65</v>
      </c>
      <c r="C963" s="201" t="s">
        <v>66</v>
      </c>
      <c r="D963" s="201" t="s">
        <v>67</v>
      </c>
      <c r="E963" s="216">
        <v>33</v>
      </c>
      <c r="F963" s="216">
        <v>11085</v>
      </c>
      <c r="G963" s="216">
        <v>365805</v>
      </c>
      <c r="H963" s="216">
        <v>0</v>
      </c>
      <c r="I963" s="216">
        <v>0</v>
      </c>
      <c r="J963" s="216">
        <v>365805</v>
      </c>
    </row>
    <row r="964" spans="1:10" ht="14.1" customHeight="1" x14ac:dyDescent="0.15">
      <c r="A964" s="219"/>
      <c r="B964" s="220" t="s">
        <v>68</v>
      </c>
      <c r="C964" s="218" t="s">
        <v>69</v>
      </c>
      <c r="D964" s="201" t="s">
        <v>177</v>
      </c>
      <c r="E964" s="217"/>
      <c r="F964" s="217"/>
      <c r="G964" s="217"/>
      <c r="H964" s="217"/>
      <c r="I964" s="217"/>
      <c r="J964" s="217"/>
    </row>
    <row r="965" spans="1:10" ht="14.1" customHeight="1" x14ac:dyDescent="0.15">
      <c r="A965" s="219"/>
      <c r="B965" s="219"/>
      <c r="C965" s="219"/>
      <c r="D965" s="201" t="s">
        <v>175</v>
      </c>
      <c r="E965" s="203">
        <v>5</v>
      </c>
      <c r="F965" s="203">
        <v>11085</v>
      </c>
      <c r="G965" s="203">
        <v>55425</v>
      </c>
      <c r="H965" s="203">
        <v>0</v>
      </c>
      <c r="I965" s="203">
        <v>0</v>
      </c>
      <c r="J965" s="203">
        <v>55425</v>
      </c>
    </row>
    <row r="966" spans="1:10" ht="29.1" customHeight="1" x14ac:dyDescent="0.15">
      <c r="A966" s="219"/>
      <c r="B966" s="219"/>
      <c r="C966" s="202" t="s">
        <v>202</v>
      </c>
      <c r="D966" s="201" t="s">
        <v>176</v>
      </c>
      <c r="E966" s="203">
        <v>3</v>
      </c>
      <c r="F966" s="203">
        <v>12639</v>
      </c>
      <c r="G966" s="203">
        <v>37917</v>
      </c>
      <c r="H966" s="203">
        <v>2565</v>
      </c>
      <c r="I966" s="203">
        <v>7695</v>
      </c>
      <c r="J966" s="203">
        <v>30222</v>
      </c>
    </row>
    <row r="967" spans="1:10" ht="29.1" customHeight="1" x14ac:dyDescent="0.15">
      <c r="A967" s="219"/>
      <c r="B967" s="219"/>
      <c r="C967" s="202" t="s">
        <v>204</v>
      </c>
      <c r="D967" s="201" t="s">
        <v>176</v>
      </c>
      <c r="E967" s="203">
        <v>3470</v>
      </c>
      <c r="F967" s="203">
        <v>11852</v>
      </c>
      <c r="G967" s="203">
        <v>41126440</v>
      </c>
      <c r="H967" s="203">
        <v>1778</v>
      </c>
      <c r="I967" s="203">
        <v>6169660</v>
      </c>
      <c r="J967" s="203">
        <v>34956780</v>
      </c>
    </row>
    <row r="968" spans="1:10" ht="14.1" customHeight="1" x14ac:dyDescent="0.15">
      <c r="A968" s="219"/>
      <c r="B968" s="220" t="s">
        <v>78</v>
      </c>
      <c r="C968" s="218" t="s">
        <v>69</v>
      </c>
      <c r="D968" s="201" t="s">
        <v>179</v>
      </c>
      <c r="E968" s="203">
        <v>1</v>
      </c>
      <c r="F968" s="203">
        <v>7465</v>
      </c>
      <c r="G968" s="203">
        <v>7465</v>
      </c>
      <c r="H968" s="203">
        <v>0</v>
      </c>
      <c r="I968" s="203">
        <v>0</v>
      </c>
      <c r="J968" s="203">
        <v>7465</v>
      </c>
    </row>
    <row r="969" spans="1:10" ht="14.1" customHeight="1" x14ac:dyDescent="0.15">
      <c r="A969" s="219"/>
      <c r="B969" s="219"/>
      <c r="C969" s="219"/>
      <c r="D969" s="201" t="s">
        <v>79</v>
      </c>
      <c r="E969" s="203">
        <v>1</v>
      </c>
      <c r="F969" s="203">
        <v>7465</v>
      </c>
      <c r="G969" s="203">
        <v>7465</v>
      </c>
      <c r="H969" s="203">
        <v>0</v>
      </c>
      <c r="I969" s="203">
        <v>0</v>
      </c>
      <c r="J969" s="203">
        <v>7465</v>
      </c>
    </row>
    <row r="970" spans="1:10" ht="14.1" customHeight="1" x14ac:dyDescent="0.15">
      <c r="A970" s="219"/>
      <c r="B970" s="219"/>
      <c r="C970" s="219"/>
      <c r="D970" s="201" t="s">
        <v>178</v>
      </c>
      <c r="E970" s="203">
        <v>2</v>
      </c>
      <c r="F970" s="203">
        <v>7597</v>
      </c>
      <c r="G970" s="203">
        <v>15194</v>
      </c>
      <c r="H970" s="203">
        <v>0</v>
      </c>
      <c r="I970" s="203">
        <v>0</v>
      </c>
      <c r="J970" s="203">
        <v>15194</v>
      </c>
    </row>
    <row r="971" spans="1:10" ht="14.1" customHeight="1" x14ac:dyDescent="0.15">
      <c r="A971" s="219"/>
      <c r="B971" s="219"/>
      <c r="C971" s="219"/>
      <c r="D971" s="201" t="s">
        <v>83</v>
      </c>
      <c r="E971" s="203">
        <v>1</v>
      </c>
      <c r="F971" s="203">
        <v>7597</v>
      </c>
      <c r="G971" s="203">
        <v>7597</v>
      </c>
      <c r="H971" s="203">
        <v>0</v>
      </c>
      <c r="I971" s="203">
        <v>0</v>
      </c>
      <c r="J971" s="203">
        <v>7597</v>
      </c>
    </row>
    <row r="972" spans="1:10" ht="29.1" customHeight="1" x14ac:dyDescent="0.15">
      <c r="A972" s="219"/>
      <c r="B972" s="219"/>
      <c r="C972" s="221" t="s">
        <v>202</v>
      </c>
      <c r="D972" s="201" t="s">
        <v>73</v>
      </c>
      <c r="E972" s="203">
        <v>10</v>
      </c>
      <c r="F972" s="203">
        <v>9019</v>
      </c>
      <c r="G972" s="203">
        <v>90190</v>
      </c>
      <c r="H972" s="203">
        <v>2034</v>
      </c>
      <c r="I972" s="203">
        <v>20337</v>
      </c>
      <c r="J972" s="203">
        <v>69853</v>
      </c>
    </row>
    <row r="973" spans="1:10" ht="14.1" customHeight="1" x14ac:dyDescent="0.15">
      <c r="A973" s="219"/>
      <c r="B973" s="219"/>
      <c r="C973" s="219"/>
      <c r="D973" s="201" t="s">
        <v>93</v>
      </c>
      <c r="E973" s="203">
        <v>211</v>
      </c>
      <c r="F973" s="203">
        <v>9151</v>
      </c>
      <c r="G973" s="203">
        <v>1930861</v>
      </c>
      <c r="H973" s="203">
        <v>2166</v>
      </c>
      <c r="I973" s="203">
        <v>456963</v>
      </c>
      <c r="J973" s="203">
        <v>1473898</v>
      </c>
    </row>
    <row r="974" spans="1:10" ht="29.1" customHeight="1" x14ac:dyDescent="0.15">
      <c r="A974" s="219"/>
      <c r="B974" s="219"/>
      <c r="C974" s="221" t="s">
        <v>204</v>
      </c>
      <c r="D974" s="201" t="s">
        <v>73</v>
      </c>
      <c r="E974" s="203">
        <v>1924</v>
      </c>
      <c r="F974" s="203">
        <v>8232</v>
      </c>
      <c r="G974" s="203">
        <v>15838368</v>
      </c>
      <c r="H974" s="203">
        <v>1247</v>
      </c>
      <c r="I974" s="203">
        <v>2398657</v>
      </c>
      <c r="J974" s="203">
        <v>13439711</v>
      </c>
    </row>
    <row r="975" spans="1:10" ht="14.1" customHeight="1" x14ac:dyDescent="0.15">
      <c r="A975" s="219"/>
      <c r="B975" s="219"/>
      <c r="C975" s="219"/>
      <c r="D975" s="201" t="s">
        <v>93</v>
      </c>
      <c r="E975" s="203">
        <v>2548</v>
      </c>
      <c r="F975" s="203">
        <v>8364</v>
      </c>
      <c r="G975" s="203">
        <v>21311472</v>
      </c>
      <c r="H975" s="203">
        <v>1379</v>
      </c>
      <c r="I975" s="203">
        <v>3512936</v>
      </c>
      <c r="J975" s="203">
        <v>17798536</v>
      </c>
    </row>
    <row r="976" spans="1:10" ht="14.1" customHeight="1" x14ac:dyDescent="0.15">
      <c r="A976" s="219"/>
      <c r="B976" s="220" t="s">
        <v>205</v>
      </c>
      <c r="C976" s="218" t="s">
        <v>114</v>
      </c>
      <c r="D976" s="201" t="s">
        <v>206</v>
      </c>
      <c r="E976" s="203">
        <v>39</v>
      </c>
      <c r="F976" s="203">
        <v>23764</v>
      </c>
      <c r="G976" s="203">
        <v>926796</v>
      </c>
      <c r="H976" s="203">
        <v>3941</v>
      </c>
      <c r="I976" s="203">
        <v>153699</v>
      </c>
      <c r="J976" s="203">
        <v>773097</v>
      </c>
    </row>
    <row r="977" spans="1:10" ht="14.1" customHeight="1" x14ac:dyDescent="0.15">
      <c r="A977" s="219"/>
      <c r="B977" s="219"/>
      <c r="C977" s="219"/>
      <c r="D977" s="201" t="s">
        <v>208</v>
      </c>
      <c r="E977" s="203">
        <v>403</v>
      </c>
      <c r="F977" s="203">
        <v>20467</v>
      </c>
      <c r="G977" s="203">
        <v>8248201</v>
      </c>
      <c r="H977" s="203">
        <v>3941</v>
      </c>
      <c r="I977" s="203">
        <v>1588223</v>
      </c>
      <c r="J977" s="203">
        <v>6659978</v>
      </c>
    </row>
    <row r="978" spans="1:10" ht="14.1" customHeight="1" x14ac:dyDescent="0.15">
      <c r="A978" s="219"/>
      <c r="B978" s="219"/>
      <c r="C978" s="219"/>
      <c r="D978" s="201" t="s">
        <v>209</v>
      </c>
      <c r="E978" s="203">
        <v>2</v>
      </c>
      <c r="F978" s="203">
        <v>3119</v>
      </c>
      <c r="G978" s="203">
        <v>6238</v>
      </c>
      <c r="H978" s="203">
        <v>0</v>
      </c>
      <c r="I978" s="203">
        <v>0</v>
      </c>
      <c r="J978" s="203">
        <v>6238</v>
      </c>
    </row>
    <row r="979" spans="1:10" ht="29.1" customHeight="1" x14ac:dyDescent="0.15">
      <c r="A979" s="219"/>
      <c r="B979" s="221" t="s">
        <v>210</v>
      </c>
      <c r="C979" s="218" t="s">
        <v>69</v>
      </c>
      <c r="D979" s="201" t="s">
        <v>188</v>
      </c>
      <c r="E979" s="203">
        <v>7</v>
      </c>
      <c r="F979" s="203">
        <v>29422</v>
      </c>
      <c r="G979" s="203">
        <v>205954</v>
      </c>
      <c r="H979" s="203">
        <v>0</v>
      </c>
      <c r="I979" s="203">
        <v>0</v>
      </c>
      <c r="J979" s="203">
        <v>205954</v>
      </c>
    </row>
    <row r="980" spans="1:10" ht="14.1" customHeight="1" x14ac:dyDescent="0.15">
      <c r="A980" s="219"/>
      <c r="B980" s="219"/>
      <c r="C980" s="219"/>
      <c r="D980" s="201" t="s">
        <v>87</v>
      </c>
      <c r="E980" s="203">
        <v>8</v>
      </c>
      <c r="F980" s="203">
        <v>29422</v>
      </c>
      <c r="G980" s="203">
        <v>235376</v>
      </c>
      <c r="H980" s="203">
        <v>0</v>
      </c>
      <c r="I980" s="203">
        <v>0</v>
      </c>
      <c r="J980" s="203">
        <v>235376</v>
      </c>
    </row>
    <row r="981" spans="1:10" ht="14.1" customHeight="1" x14ac:dyDescent="0.15">
      <c r="A981" s="219"/>
      <c r="B981" s="219"/>
      <c r="C981" s="219"/>
      <c r="D981" s="201" t="s">
        <v>184</v>
      </c>
      <c r="E981" s="203">
        <v>20</v>
      </c>
      <c r="F981" s="203">
        <v>14352</v>
      </c>
      <c r="G981" s="203">
        <v>287040</v>
      </c>
      <c r="H981" s="203">
        <v>0</v>
      </c>
      <c r="I981" s="203">
        <v>0</v>
      </c>
      <c r="J981" s="203">
        <v>287040</v>
      </c>
    </row>
    <row r="982" spans="1:10" ht="14.1" customHeight="1" x14ac:dyDescent="0.15">
      <c r="A982" s="219"/>
      <c r="B982" s="219"/>
      <c r="C982" s="219"/>
      <c r="D982" s="201" t="s">
        <v>80</v>
      </c>
      <c r="E982" s="203">
        <v>12</v>
      </c>
      <c r="F982" s="203">
        <v>14352</v>
      </c>
      <c r="G982" s="203">
        <v>172224</v>
      </c>
      <c r="H982" s="203">
        <v>0</v>
      </c>
      <c r="I982" s="203">
        <v>0</v>
      </c>
      <c r="J982" s="203">
        <v>172224</v>
      </c>
    </row>
    <row r="983" spans="1:10" ht="14.1" customHeight="1" x14ac:dyDescent="0.15">
      <c r="A983" s="219"/>
      <c r="B983" s="219"/>
      <c r="C983" s="219"/>
      <c r="D983" s="201" t="s">
        <v>189</v>
      </c>
      <c r="E983" s="203">
        <v>1</v>
      </c>
      <c r="F983" s="203">
        <v>10977</v>
      </c>
      <c r="G983" s="203">
        <v>10977</v>
      </c>
      <c r="H983" s="203">
        <v>0</v>
      </c>
      <c r="I983" s="203">
        <v>0</v>
      </c>
      <c r="J983" s="203">
        <v>10977</v>
      </c>
    </row>
    <row r="984" spans="1:10" ht="14.1" customHeight="1" x14ac:dyDescent="0.15">
      <c r="A984" s="219"/>
      <c r="B984" s="219"/>
      <c r="C984" s="219"/>
      <c r="D984" s="201" t="s">
        <v>179</v>
      </c>
      <c r="E984" s="203">
        <v>10</v>
      </c>
      <c r="F984" s="203">
        <v>7465</v>
      </c>
      <c r="G984" s="203">
        <v>74650</v>
      </c>
      <c r="H984" s="203">
        <v>0</v>
      </c>
      <c r="I984" s="203">
        <v>0</v>
      </c>
      <c r="J984" s="203">
        <v>74650</v>
      </c>
    </row>
    <row r="985" spans="1:10" ht="14.1" customHeight="1" x14ac:dyDescent="0.15">
      <c r="A985" s="219"/>
      <c r="B985" s="219"/>
      <c r="C985" s="219"/>
      <c r="D985" s="201" t="s">
        <v>79</v>
      </c>
      <c r="E985" s="203">
        <v>131</v>
      </c>
      <c r="F985" s="203">
        <v>7465</v>
      </c>
      <c r="G985" s="203">
        <v>977915</v>
      </c>
      <c r="H985" s="203">
        <v>0</v>
      </c>
      <c r="I985" s="203">
        <v>0</v>
      </c>
      <c r="J985" s="203">
        <v>977915</v>
      </c>
    </row>
    <row r="986" spans="1:10" ht="14.1" customHeight="1" x14ac:dyDescent="0.15">
      <c r="A986" s="219"/>
      <c r="B986" s="219"/>
      <c r="C986" s="219"/>
      <c r="D986" s="201" t="s">
        <v>185</v>
      </c>
      <c r="E986" s="203">
        <v>2</v>
      </c>
      <c r="F986" s="203">
        <v>4479</v>
      </c>
      <c r="G986" s="203">
        <v>8958</v>
      </c>
      <c r="H986" s="203">
        <v>0</v>
      </c>
      <c r="I986" s="203">
        <v>0</v>
      </c>
      <c r="J986" s="203">
        <v>8958</v>
      </c>
    </row>
    <row r="987" spans="1:10" ht="14.1" customHeight="1" x14ac:dyDescent="0.15">
      <c r="A987" s="219"/>
      <c r="B987" s="219"/>
      <c r="C987" s="219"/>
      <c r="D987" s="201" t="s">
        <v>186</v>
      </c>
      <c r="E987" s="203">
        <v>11</v>
      </c>
      <c r="F987" s="203">
        <v>5580</v>
      </c>
      <c r="G987" s="203">
        <v>61380</v>
      </c>
      <c r="H987" s="203">
        <v>0</v>
      </c>
      <c r="I987" s="203">
        <v>0</v>
      </c>
      <c r="J987" s="203">
        <v>61380</v>
      </c>
    </row>
    <row r="988" spans="1:10" ht="14.1" customHeight="1" x14ac:dyDescent="0.15">
      <c r="A988" s="219"/>
      <c r="B988" s="219"/>
      <c r="C988" s="219"/>
      <c r="D988" s="201" t="s">
        <v>181</v>
      </c>
      <c r="E988" s="203">
        <v>12</v>
      </c>
      <c r="F988" s="203">
        <v>5580</v>
      </c>
      <c r="G988" s="203">
        <v>66960</v>
      </c>
      <c r="H988" s="203">
        <v>0</v>
      </c>
      <c r="I988" s="203">
        <v>0</v>
      </c>
      <c r="J988" s="203">
        <v>66960</v>
      </c>
    </row>
    <row r="989" spans="1:10" ht="29.1" customHeight="1" x14ac:dyDescent="0.15">
      <c r="A989" s="219"/>
      <c r="B989" s="219"/>
      <c r="C989" s="221" t="s">
        <v>202</v>
      </c>
      <c r="D989" s="201" t="s">
        <v>72</v>
      </c>
      <c r="E989" s="203">
        <v>17</v>
      </c>
      <c r="F989" s="203">
        <v>4358</v>
      </c>
      <c r="G989" s="203">
        <v>74086</v>
      </c>
      <c r="H989" s="203">
        <v>1554</v>
      </c>
      <c r="I989" s="203">
        <v>26418</v>
      </c>
      <c r="J989" s="203">
        <v>47668</v>
      </c>
    </row>
    <row r="990" spans="1:10" ht="14.1" customHeight="1" x14ac:dyDescent="0.15">
      <c r="A990" s="219"/>
      <c r="B990" s="219"/>
      <c r="C990" s="219"/>
      <c r="D990" s="201" t="s">
        <v>81</v>
      </c>
      <c r="E990" s="203">
        <v>5</v>
      </c>
      <c r="F990" s="203">
        <v>30976</v>
      </c>
      <c r="G990" s="203">
        <v>154880</v>
      </c>
      <c r="H990" s="203">
        <v>1554</v>
      </c>
      <c r="I990" s="203">
        <v>7770</v>
      </c>
      <c r="J990" s="203">
        <v>147110</v>
      </c>
    </row>
    <row r="991" spans="1:10" ht="14.1" customHeight="1" x14ac:dyDescent="0.15">
      <c r="A991" s="219"/>
      <c r="B991" s="219"/>
      <c r="C991" s="219"/>
      <c r="D991" s="201" t="s">
        <v>75</v>
      </c>
      <c r="E991" s="203">
        <v>7</v>
      </c>
      <c r="F991" s="203">
        <v>15906</v>
      </c>
      <c r="G991" s="203">
        <v>111342</v>
      </c>
      <c r="H991" s="203">
        <v>1554</v>
      </c>
      <c r="I991" s="203">
        <v>10878</v>
      </c>
      <c r="J991" s="203">
        <v>100464</v>
      </c>
    </row>
    <row r="992" spans="1:10" ht="14.1" customHeight="1" x14ac:dyDescent="0.15">
      <c r="A992" s="219"/>
      <c r="B992" s="219"/>
      <c r="C992" s="219"/>
      <c r="D992" s="201" t="s">
        <v>76</v>
      </c>
      <c r="E992" s="203">
        <v>1</v>
      </c>
      <c r="F992" s="203">
        <v>12531</v>
      </c>
      <c r="G992" s="203">
        <v>12531</v>
      </c>
      <c r="H992" s="203">
        <v>1554</v>
      </c>
      <c r="I992" s="203">
        <v>1554</v>
      </c>
      <c r="J992" s="203">
        <v>10977</v>
      </c>
    </row>
    <row r="993" spans="1:10" ht="14.1" customHeight="1" x14ac:dyDescent="0.15">
      <c r="A993" s="219"/>
      <c r="B993" s="219"/>
      <c r="C993" s="219"/>
      <c r="D993" s="201" t="s">
        <v>73</v>
      </c>
      <c r="E993" s="203">
        <v>34</v>
      </c>
      <c r="F993" s="203">
        <v>9019</v>
      </c>
      <c r="G993" s="203">
        <v>306646</v>
      </c>
      <c r="H993" s="203">
        <v>1554</v>
      </c>
      <c r="I993" s="203">
        <v>52836</v>
      </c>
      <c r="J993" s="203">
        <v>253810</v>
      </c>
    </row>
    <row r="994" spans="1:10" ht="14.1" customHeight="1" x14ac:dyDescent="0.15">
      <c r="A994" s="219"/>
      <c r="B994" s="219"/>
      <c r="C994" s="219"/>
      <c r="D994" s="201" t="s">
        <v>182</v>
      </c>
      <c r="E994" s="203">
        <v>7</v>
      </c>
      <c r="F994" s="203">
        <v>6033</v>
      </c>
      <c r="G994" s="203">
        <v>42231</v>
      </c>
      <c r="H994" s="203">
        <v>1554</v>
      </c>
      <c r="I994" s="203">
        <v>10878</v>
      </c>
      <c r="J994" s="203">
        <v>31353</v>
      </c>
    </row>
    <row r="995" spans="1:10" ht="29.1" customHeight="1" x14ac:dyDescent="0.15">
      <c r="A995" s="219"/>
      <c r="B995" s="219"/>
      <c r="C995" s="221" t="s">
        <v>203</v>
      </c>
      <c r="D995" s="201" t="s">
        <v>72</v>
      </c>
      <c r="E995" s="203">
        <v>1</v>
      </c>
      <c r="F995" s="203">
        <v>4299</v>
      </c>
      <c r="G995" s="203">
        <v>4299</v>
      </c>
      <c r="H995" s="203">
        <v>1495</v>
      </c>
      <c r="I995" s="203">
        <v>1495</v>
      </c>
      <c r="J995" s="203">
        <v>2804</v>
      </c>
    </row>
    <row r="996" spans="1:10" ht="14.1" customHeight="1" x14ac:dyDescent="0.15">
      <c r="A996" s="219"/>
      <c r="B996" s="219"/>
      <c r="C996" s="219"/>
      <c r="D996" s="201" t="s">
        <v>182</v>
      </c>
      <c r="E996" s="203">
        <v>43</v>
      </c>
      <c r="F996" s="203">
        <v>5923</v>
      </c>
      <c r="G996" s="203">
        <v>254698</v>
      </c>
      <c r="H996" s="203">
        <v>1495</v>
      </c>
      <c r="I996" s="203">
        <v>64285</v>
      </c>
      <c r="J996" s="203">
        <v>190413</v>
      </c>
    </row>
    <row r="997" spans="1:10" ht="29.1" customHeight="1" x14ac:dyDescent="0.15">
      <c r="A997" s="219"/>
      <c r="B997" s="219"/>
      <c r="C997" s="221" t="s">
        <v>204</v>
      </c>
      <c r="D997" s="201" t="s">
        <v>72</v>
      </c>
      <c r="E997" s="203">
        <v>772</v>
      </c>
      <c r="F997" s="203">
        <v>3571</v>
      </c>
      <c r="G997" s="203">
        <v>2756812</v>
      </c>
      <c r="H997" s="203">
        <v>767</v>
      </c>
      <c r="I997" s="203">
        <v>592124</v>
      </c>
      <c r="J997" s="203">
        <v>2164688</v>
      </c>
    </row>
    <row r="998" spans="1:10" ht="14.1" customHeight="1" x14ac:dyDescent="0.15">
      <c r="A998" s="219"/>
      <c r="B998" s="219"/>
      <c r="C998" s="219"/>
      <c r="D998" s="201" t="s">
        <v>104</v>
      </c>
      <c r="E998" s="203">
        <v>1</v>
      </c>
      <c r="F998" s="203">
        <v>49949</v>
      </c>
      <c r="G998" s="203">
        <v>49949</v>
      </c>
      <c r="H998" s="203">
        <v>767</v>
      </c>
      <c r="I998" s="203">
        <v>767</v>
      </c>
      <c r="J998" s="203">
        <v>49182</v>
      </c>
    </row>
    <row r="999" spans="1:10" ht="14.1" customHeight="1" x14ac:dyDescent="0.15">
      <c r="A999" s="219"/>
      <c r="B999" s="219"/>
      <c r="C999" s="219"/>
      <c r="D999" s="201" t="s">
        <v>81</v>
      </c>
      <c r="E999" s="203">
        <v>1659</v>
      </c>
      <c r="F999" s="203">
        <v>30189</v>
      </c>
      <c r="G999" s="203">
        <v>50083551</v>
      </c>
      <c r="H999" s="203">
        <v>767</v>
      </c>
      <c r="I999" s="203">
        <v>1272453</v>
      </c>
      <c r="J999" s="203">
        <v>48811098</v>
      </c>
    </row>
    <row r="1000" spans="1:10" ht="14.1" customHeight="1" x14ac:dyDescent="0.15">
      <c r="A1000" s="219"/>
      <c r="B1000" s="219"/>
      <c r="C1000" s="219"/>
      <c r="D1000" s="201" t="s">
        <v>75</v>
      </c>
      <c r="E1000" s="203">
        <v>3225</v>
      </c>
      <c r="F1000" s="203">
        <v>15119</v>
      </c>
      <c r="G1000" s="203">
        <v>48758775</v>
      </c>
      <c r="H1000" s="203">
        <v>767</v>
      </c>
      <c r="I1000" s="203">
        <v>2473575</v>
      </c>
      <c r="J1000" s="203">
        <v>46285200</v>
      </c>
    </row>
    <row r="1001" spans="1:10" ht="14.1" customHeight="1" x14ac:dyDescent="0.15">
      <c r="A1001" s="219"/>
      <c r="B1001" s="219"/>
      <c r="C1001" s="219"/>
      <c r="D1001" s="201" t="s">
        <v>76</v>
      </c>
      <c r="E1001" s="203">
        <v>394</v>
      </c>
      <c r="F1001" s="203">
        <v>11744</v>
      </c>
      <c r="G1001" s="203">
        <v>4627136</v>
      </c>
      <c r="H1001" s="203">
        <v>767</v>
      </c>
      <c r="I1001" s="203">
        <v>302198</v>
      </c>
      <c r="J1001" s="203">
        <v>4324938</v>
      </c>
    </row>
    <row r="1002" spans="1:10" ht="14.1" customHeight="1" x14ac:dyDescent="0.15">
      <c r="A1002" s="219"/>
      <c r="B1002" s="219"/>
      <c r="C1002" s="219"/>
      <c r="D1002" s="201" t="s">
        <v>73</v>
      </c>
      <c r="E1002" s="203">
        <v>3417</v>
      </c>
      <c r="F1002" s="203">
        <v>8232</v>
      </c>
      <c r="G1002" s="203">
        <v>28128744</v>
      </c>
      <c r="H1002" s="203">
        <v>767</v>
      </c>
      <c r="I1002" s="203">
        <v>2620839</v>
      </c>
      <c r="J1002" s="203">
        <v>25507905</v>
      </c>
    </row>
    <row r="1003" spans="1:10" ht="14.1" customHeight="1" x14ac:dyDescent="0.15">
      <c r="A1003" s="219"/>
      <c r="B1003" s="219"/>
      <c r="C1003" s="219"/>
      <c r="D1003" s="201" t="s">
        <v>74</v>
      </c>
      <c r="E1003" s="203">
        <v>14</v>
      </c>
      <c r="F1003" s="203">
        <v>5413</v>
      </c>
      <c r="G1003" s="203">
        <v>75782</v>
      </c>
      <c r="H1003" s="203">
        <v>767</v>
      </c>
      <c r="I1003" s="203">
        <v>10738</v>
      </c>
      <c r="J1003" s="203">
        <v>65044</v>
      </c>
    </row>
    <row r="1004" spans="1:10" ht="14.1" customHeight="1" x14ac:dyDescent="0.15">
      <c r="A1004" s="219"/>
      <c r="B1004" s="219"/>
      <c r="C1004" s="219"/>
      <c r="D1004" s="201" t="s">
        <v>84</v>
      </c>
      <c r="E1004" s="203">
        <v>8</v>
      </c>
      <c r="F1004" s="203">
        <v>3402</v>
      </c>
      <c r="G1004" s="203">
        <v>27216</v>
      </c>
      <c r="H1004" s="203">
        <v>767</v>
      </c>
      <c r="I1004" s="203">
        <v>6136</v>
      </c>
      <c r="J1004" s="203">
        <v>21080</v>
      </c>
    </row>
    <row r="1005" spans="1:10" ht="14.1" customHeight="1" x14ac:dyDescent="0.15">
      <c r="A1005" s="219"/>
      <c r="B1005" s="219"/>
      <c r="C1005" s="219"/>
      <c r="D1005" s="201" t="s">
        <v>77</v>
      </c>
      <c r="E1005" s="203">
        <v>13</v>
      </c>
      <c r="F1005" s="203">
        <v>2085</v>
      </c>
      <c r="G1005" s="203">
        <v>27105</v>
      </c>
      <c r="H1005" s="203">
        <v>767</v>
      </c>
      <c r="I1005" s="203">
        <v>9971</v>
      </c>
      <c r="J1005" s="203">
        <v>17134</v>
      </c>
    </row>
    <row r="1006" spans="1:10" ht="14.1" customHeight="1" x14ac:dyDescent="0.15">
      <c r="A1006" s="219"/>
      <c r="B1006" s="219"/>
      <c r="C1006" s="219"/>
      <c r="D1006" s="201" t="s">
        <v>94</v>
      </c>
      <c r="E1006" s="203">
        <v>1</v>
      </c>
      <c r="F1006" s="203">
        <v>1359</v>
      </c>
      <c r="G1006" s="203">
        <v>1359</v>
      </c>
      <c r="H1006" s="203">
        <v>767</v>
      </c>
      <c r="I1006" s="203">
        <v>767</v>
      </c>
      <c r="J1006" s="203">
        <v>592</v>
      </c>
    </row>
    <row r="1007" spans="1:10" ht="14.1" customHeight="1" x14ac:dyDescent="0.15">
      <c r="A1007" s="219"/>
      <c r="B1007" s="219"/>
      <c r="C1007" s="219"/>
      <c r="D1007" s="201" t="s">
        <v>71</v>
      </c>
      <c r="E1007" s="203">
        <v>4</v>
      </c>
      <c r="F1007" s="203">
        <v>27217</v>
      </c>
      <c r="G1007" s="203">
        <v>108868</v>
      </c>
      <c r="H1007" s="203">
        <v>767</v>
      </c>
      <c r="I1007" s="203">
        <v>3068</v>
      </c>
      <c r="J1007" s="203">
        <v>105800</v>
      </c>
    </row>
    <row r="1008" spans="1:10" ht="14.1" customHeight="1" x14ac:dyDescent="0.15">
      <c r="A1008" s="219"/>
      <c r="B1008" s="219"/>
      <c r="C1008" s="219"/>
      <c r="D1008" s="201" t="s">
        <v>182</v>
      </c>
      <c r="E1008" s="203">
        <v>957</v>
      </c>
      <c r="F1008" s="203">
        <v>5246</v>
      </c>
      <c r="G1008" s="203">
        <v>5020422</v>
      </c>
      <c r="H1008" s="203">
        <v>767</v>
      </c>
      <c r="I1008" s="203">
        <v>734019</v>
      </c>
      <c r="J1008" s="203">
        <v>4286403</v>
      </c>
    </row>
    <row r="1009" spans="1:10" ht="14.1" customHeight="1" x14ac:dyDescent="0.15">
      <c r="A1009" s="219"/>
      <c r="B1009" s="219"/>
      <c r="C1009" s="219"/>
      <c r="D1009" s="201" t="s">
        <v>183</v>
      </c>
      <c r="E1009" s="203">
        <v>1026</v>
      </c>
      <c r="F1009" s="203">
        <v>6347</v>
      </c>
      <c r="G1009" s="203">
        <v>6512022</v>
      </c>
      <c r="H1009" s="203">
        <v>767</v>
      </c>
      <c r="I1009" s="203">
        <v>786942</v>
      </c>
      <c r="J1009" s="203">
        <v>5725080</v>
      </c>
    </row>
    <row r="1010" spans="1:10" ht="14.1" customHeight="1" x14ac:dyDescent="0.15">
      <c r="A1010" s="219"/>
      <c r="B1010" s="220" t="s">
        <v>211</v>
      </c>
      <c r="C1010" s="218" t="s">
        <v>69</v>
      </c>
      <c r="D1010" s="201" t="s">
        <v>187</v>
      </c>
      <c r="E1010" s="203">
        <v>2</v>
      </c>
      <c r="F1010" s="203">
        <v>49182</v>
      </c>
      <c r="G1010" s="203">
        <v>98364</v>
      </c>
      <c r="H1010" s="203">
        <v>1028</v>
      </c>
      <c r="I1010" s="203">
        <v>2056</v>
      </c>
      <c r="J1010" s="203">
        <v>96308</v>
      </c>
    </row>
    <row r="1011" spans="1:10" ht="14.1" customHeight="1" x14ac:dyDescent="0.15">
      <c r="A1011" s="219"/>
      <c r="B1011" s="219"/>
      <c r="C1011" s="219"/>
      <c r="D1011" s="201" t="s">
        <v>188</v>
      </c>
      <c r="E1011" s="203">
        <v>19</v>
      </c>
      <c r="F1011" s="203">
        <v>29422</v>
      </c>
      <c r="G1011" s="203">
        <v>559018</v>
      </c>
      <c r="H1011" s="203">
        <v>1028</v>
      </c>
      <c r="I1011" s="203">
        <v>19536</v>
      </c>
      <c r="J1011" s="203">
        <v>539482</v>
      </c>
    </row>
    <row r="1012" spans="1:10" ht="14.1" customHeight="1" x14ac:dyDescent="0.15">
      <c r="A1012" s="219"/>
      <c r="B1012" s="219"/>
      <c r="C1012" s="219"/>
      <c r="D1012" s="201" t="s">
        <v>87</v>
      </c>
      <c r="E1012" s="203">
        <v>3</v>
      </c>
      <c r="F1012" s="203">
        <v>29422</v>
      </c>
      <c r="G1012" s="203">
        <v>88266</v>
      </c>
      <c r="H1012" s="203">
        <v>1028</v>
      </c>
      <c r="I1012" s="203">
        <v>3085</v>
      </c>
      <c r="J1012" s="203">
        <v>85181</v>
      </c>
    </row>
    <row r="1013" spans="1:10" ht="14.1" customHeight="1" x14ac:dyDescent="0.15">
      <c r="A1013" s="219"/>
      <c r="B1013" s="219"/>
      <c r="C1013" s="219"/>
      <c r="D1013" s="201" t="s">
        <v>184</v>
      </c>
      <c r="E1013" s="203">
        <v>25</v>
      </c>
      <c r="F1013" s="203">
        <v>14352</v>
      </c>
      <c r="G1013" s="203">
        <v>358800</v>
      </c>
      <c r="H1013" s="203">
        <v>1028</v>
      </c>
      <c r="I1013" s="203">
        <v>25705</v>
      </c>
      <c r="J1013" s="203">
        <v>333095</v>
      </c>
    </row>
    <row r="1014" spans="1:10" ht="14.1" customHeight="1" x14ac:dyDescent="0.15">
      <c r="A1014" s="219"/>
      <c r="B1014" s="219"/>
      <c r="C1014" s="219"/>
      <c r="D1014" s="201" t="s">
        <v>80</v>
      </c>
      <c r="E1014" s="203">
        <v>1</v>
      </c>
      <c r="F1014" s="203">
        <v>14352</v>
      </c>
      <c r="G1014" s="203">
        <v>14352</v>
      </c>
      <c r="H1014" s="203">
        <v>1028</v>
      </c>
      <c r="I1014" s="203">
        <v>1028</v>
      </c>
      <c r="J1014" s="203">
        <v>13324</v>
      </c>
    </row>
    <row r="1015" spans="1:10" ht="14.1" customHeight="1" x14ac:dyDescent="0.15">
      <c r="A1015" s="219"/>
      <c r="B1015" s="219"/>
      <c r="C1015" s="219"/>
      <c r="D1015" s="201" t="s">
        <v>189</v>
      </c>
      <c r="E1015" s="203">
        <v>30</v>
      </c>
      <c r="F1015" s="203">
        <v>10977</v>
      </c>
      <c r="G1015" s="203">
        <v>329310</v>
      </c>
      <c r="H1015" s="203">
        <v>1028</v>
      </c>
      <c r="I1015" s="203">
        <v>30846</v>
      </c>
      <c r="J1015" s="203">
        <v>298464</v>
      </c>
    </row>
    <row r="1016" spans="1:10" ht="14.1" customHeight="1" x14ac:dyDescent="0.15">
      <c r="A1016" s="219"/>
      <c r="B1016" s="219"/>
      <c r="C1016" s="219"/>
      <c r="D1016" s="201" t="s">
        <v>179</v>
      </c>
      <c r="E1016" s="203">
        <v>69</v>
      </c>
      <c r="F1016" s="203">
        <v>7465</v>
      </c>
      <c r="G1016" s="203">
        <v>515085</v>
      </c>
      <c r="H1016" s="203">
        <v>1028</v>
      </c>
      <c r="I1016" s="203">
        <v>70945</v>
      </c>
      <c r="J1016" s="203">
        <v>444140</v>
      </c>
    </row>
    <row r="1017" spans="1:10" ht="14.1" customHeight="1" x14ac:dyDescent="0.15">
      <c r="A1017" s="219"/>
      <c r="B1017" s="219"/>
      <c r="C1017" s="219"/>
      <c r="D1017" s="201" t="s">
        <v>79</v>
      </c>
      <c r="E1017" s="203">
        <v>409</v>
      </c>
      <c r="F1017" s="203">
        <v>7465</v>
      </c>
      <c r="G1017" s="203">
        <v>3053185</v>
      </c>
      <c r="H1017" s="203">
        <v>1028</v>
      </c>
      <c r="I1017" s="203">
        <v>420528</v>
      </c>
      <c r="J1017" s="203">
        <v>2632657</v>
      </c>
    </row>
    <row r="1018" spans="1:10" ht="14.1" customHeight="1" x14ac:dyDescent="0.15">
      <c r="A1018" s="219"/>
      <c r="B1018" s="219"/>
      <c r="C1018" s="219"/>
      <c r="D1018" s="201" t="s">
        <v>192</v>
      </c>
      <c r="E1018" s="203">
        <v>5</v>
      </c>
      <c r="F1018" s="203">
        <v>4646</v>
      </c>
      <c r="G1018" s="203">
        <v>23230</v>
      </c>
      <c r="H1018" s="203">
        <v>1028</v>
      </c>
      <c r="I1018" s="203">
        <v>5141</v>
      </c>
      <c r="J1018" s="203">
        <v>18089</v>
      </c>
    </row>
    <row r="1019" spans="1:10" ht="14.1" customHeight="1" x14ac:dyDescent="0.15">
      <c r="A1019" s="219"/>
      <c r="B1019" s="219"/>
      <c r="C1019" s="219"/>
      <c r="D1019" s="201" t="s">
        <v>190</v>
      </c>
      <c r="E1019" s="203">
        <v>2</v>
      </c>
      <c r="F1019" s="203">
        <v>2635</v>
      </c>
      <c r="G1019" s="203">
        <v>5270</v>
      </c>
      <c r="H1019" s="203">
        <v>1028</v>
      </c>
      <c r="I1019" s="203">
        <v>2056</v>
      </c>
      <c r="J1019" s="203">
        <v>3214</v>
      </c>
    </row>
    <row r="1020" spans="1:10" ht="14.1" customHeight="1" x14ac:dyDescent="0.15">
      <c r="A1020" s="219"/>
      <c r="B1020" s="219"/>
      <c r="C1020" s="219"/>
      <c r="D1020" s="201" t="s">
        <v>191</v>
      </c>
      <c r="E1020" s="203">
        <v>5</v>
      </c>
      <c r="F1020" s="203">
        <v>1318</v>
      </c>
      <c r="G1020" s="203">
        <v>6590</v>
      </c>
      <c r="H1020" s="203">
        <v>1028</v>
      </c>
      <c r="I1020" s="203">
        <v>5141</v>
      </c>
      <c r="J1020" s="203">
        <v>1449</v>
      </c>
    </row>
    <row r="1021" spans="1:10" ht="29.1" customHeight="1" x14ac:dyDescent="0.15">
      <c r="A1021" s="219"/>
      <c r="B1021" s="219"/>
      <c r="C1021" s="202" t="s">
        <v>202</v>
      </c>
      <c r="D1021" s="201" t="s">
        <v>73</v>
      </c>
      <c r="E1021" s="203">
        <v>119</v>
      </c>
      <c r="F1021" s="203">
        <v>9019</v>
      </c>
      <c r="G1021" s="203">
        <v>1073261</v>
      </c>
      <c r="H1021" s="203">
        <v>2582</v>
      </c>
      <c r="I1021" s="203">
        <v>307280</v>
      </c>
      <c r="J1021" s="203">
        <v>765981</v>
      </c>
    </row>
    <row r="1022" spans="1:10" ht="29.1" customHeight="1" x14ac:dyDescent="0.15">
      <c r="A1022" s="219"/>
      <c r="B1022" s="219"/>
      <c r="C1022" s="221" t="s">
        <v>204</v>
      </c>
      <c r="D1022" s="201" t="s">
        <v>104</v>
      </c>
      <c r="E1022" s="203">
        <v>152</v>
      </c>
      <c r="F1022" s="203">
        <v>49949</v>
      </c>
      <c r="G1022" s="203">
        <v>7592248</v>
      </c>
      <c r="H1022" s="203">
        <v>1795</v>
      </c>
      <c r="I1022" s="203">
        <v>272868</v>
      </c>
      <c r="J1022" s="203">
        <v>7319380</v>
      </c>
    </row>
    <row r="1023" spans="1:10" ht="14.1" customHeight="1" x14ac:dyDescent="0.15">
      <c r="A1023" s="219"/>
      <c r="B1023" s="219"/>
      <c r="C1023" s="219"/>
      <c r="D1023" s="201" t="s">
        <v>81</v>
      </c>
      <c r="E1023" s="203">
        <v>963</v>
      </c>
      <c r="F1023" s="203">
        <v>30189</v>
      </c>
      <c r="G1023" s="203">
        <v>29072007</v>
      </c>
      <c r="H1023" s="203">
        <v>1795</v>
      </c>
      <c r="I1023" s="203">
        <v>1728765</v>
      </c>
      <c r="J1023" s="203">
        <v>27343242</v>
      </c>
    </row>
    <row r="1024" spans="1:10" ht="14.1" customHeight="1" x14ac:dyDescent="0.15">
      <c r="A1024" s="219"/>
      <c r="B1024" s="219"/>
      <c r="C1024" s="219"/>
      <c r="D1024" s="201" t="s">
        <v>75</v>
      </c>
      <c r="E1024" s="203">
        <v>2168</v>
      </c>
      <c r="F1024" s="203">
        <v>15119</v>
      </c>
      <c r="G1024" s="203">
        <v>32777992</v>
      </c>
      <c r="H1024" s="203">
        <v>1795</v>
      </c>
      <c r="I1024" s="203">
        <v>3891965</v>
      </c>
      <c r="J1024" s="203">
        <v>28886027</v>
      </c>
    </row>
    <row r="1025" spans="1:10" ht="14.1" customHeight="1" x14ac:dyDescent="0.15">
      <c r="A1025" s="219"/>
      <c r="B1025" s="219"/>
      <c r="C1025" s="219"/>
      <c r="D1025" s="201" t="s">
        <v>76</v>
      </c>
      <c r="E1025" s="203">
        <v>4716</v>
      </c>
      <c r="F1025" s="203">
        <v>11744</v>
      </c>
      <c r="G1025" s="203">
        <v>55384704</v>
      </c>
      <c r="H1025" s="203">
        <v>1795</v>
      </c>
      <c r="I1025" s="203">
        <v>8466102</v>
      </c>
      <c r="J1025" s="203">
        <v>46918602</v>
      </c>
    </row>
    <row r="1026" spans="1:10" ht="14.1" customHeight="1" x14ac:dyDescent="0.15">
      <c r="A1026" s="219"/>
      <c r="B1026" s="219"/>
      <c r="C1026" s="219"/>
      <c r="D1026" s="201" t="s">
        <v>73</v>
      </c>
      <c r="E1026" s="203">
        <v>6940</v>
      </c>
      <c r="F1026" s="203">
        <v>8232</v>
      </c>
      <c r="G1026" s="203">
        <v>57130080</v>
      </c>
      <c r="H1026" s="203">
        <v>1795</v>
      </c>
      <c r="I1026" s="203">
        <v>12458598</v>
      </c>
      <c r="J1026" s="203">
        <v>44671482</v>
      </c>
    </row>
    <row r="1027" spans="1:10" ht="14.1" customHeight="1" x14ac:dyDescent="0.15">
      <c r="A1027" s="219"/>
      <c r="B1027" s="219"/>
      <c r="C1027" s="219"/>
      <c r="D1027" s="201" t="s">
        <v>74</v>
      </c>
      <c r="E1027" s="203">
        <v>222</v>
      </c>
      <c r="F1027" s="203">
        <v>5413</v>
      </c>
      <c r="G1027" s="203">
        <v>1201686</v>
      </c>
      <c r="H1027" s="203">
        <v>1795</v>
      </c>
      <c r="I1027" s="203">
        <v>398532</v>
      </c>
      <c r="J1027" s="203">
        <v>803154</v>
      </c>
    </row>
    <row r="1028" spans="1:10" ht="14.1" customHeight="1" x14ac:dyDescent="0.15">
      <c r="A1028" s="219"/>
      <c r="B1028" s="219"/>
      <c r="C1028" s="219"/>
      <c r="D1028" s="201" t="s">
        <v>84</v>
      </c>
      <c r="E1028" s="203">
        <v>152</v>
      </c>
      <c r="F1028" s="203">
        <v>3402</v>
      </c>
      <c r="G1028" s="203">
        <v>517104</v>
      </c>
      <c r="H1028" s="203">
        <v>1795</v>
      </c>
      <c r="I1028" s="203">
        <v>272868</v>
      </c>
      <c r="J1028" s="203">
        <v>244236</v>
      </c>
    </row>
    <row r="1029" spans="1:10" ht="14.1" customHeight="1" x14ac:dyDescent="0.15">
      <c r="A1029" s="219"/>
      <c r="B1029" s="219"/>
      <c r="C1029" s="219"/>
      <c r="D1029" s="201" t="s">
        <v>77</v>
      </c>
      <c r="E1029" s="203">
        <v>582</v>
      </c>
      <c r="F1029" s="203">
        <v>2085</v>
      </c>
      <c r="G1029" s="203">
        <v>1213470</v>
      </c>
      <c r="H1029" s="203">
        <v>1795</v>
      </c>
      <c r="I1029" s="203">
        <v>1044799</v>
      </c>
      <c r="J1029" s="203">
        <v>168671</v>
      </c>
    </row>
    <row r="1030" spans="1:10" ht="14.1" customHeight="1" x14ac:dyDescent="0.15">
      <c r="A1030" s="219" t="s">
        <v>7</v>
      </c>
      <c r="B1030" s="219" t="s">
        <v>55</v>
      </c>
      <c r="C1030" s="219"/>
      <c r="D1030" s="219"/>
      <c r="E1030" s="203">
        <v>6347</v>
      </c>
      <c r="F1030" s="203"/>
      <c r="G1030" s="203">
        <v>83822049</v>
      </c>
      <c r="H1030" s="203"/>
      <c r="I1030" s="203">
        <v>4980295</v>
      </c>
      <c r="J1030" s="203">
        <v>78841754</v>
      </c>
    </row>
    <row r="1031" spans="1:10" ht="14.1" customHeight="1" x14ac:dyDescent="0.15">
      <c r="A1031" s="219"/>
      <c r="B1031" s="201" t="s">
        <v>65</v>
      </c>
      <c r="C1031" s="201" t="s">
        <v>66</v>
      </c>
      <c r="D1031" s="201" t="s">
        <v>67</v>
      </c>
      <c r="E1031" s="216">
        <v>138</v>
      </c>
      <c r="F1031" s="216">
        <v>11852</v>
      </c>
      <c r="G1031" s="216">
        <v>1635576</v>
      </c>
      <c r="H1031" s="216">
        <v>1778</v>
      </c>
      <c r="I1031" s="216">
        <v>245364</v>
      </c>
      <c r="J1031" s="216">
        <v>1390212</v>
      </c>
    </row>
    <row r="1032" spans="1:10" ht="29.1" customHeight="1" x14ac:dyDescent="0.15">
      <c r="A1032" s="219"/>
      <c r="B1032" s="200" t="s">
        <v>68</v>
      </c>
      <c r="C1032" s="202" t="s">
        <v>204</v>
      </c>
      <c r="D1032" s="201" t="s">
        <v>176</v>
      </c>
      <c r="E1032" s="217"/>
      <c r="F1032" s="217"/>
      <c r="G1032" s="217"/>
      <c r="H1032" s="217"/>
      <c r="I1032" s="217"/>
      <c r="J1032" s="217"/>
    </row>
    <row r="1033" spans="1:10" ht="29.1" customHeight="1" x14ac:dyDescent="0.15">
      <c r="A1033" s="219"/>
      <c r="B1033" s="221" t="s">
        <v>210</v>
      </c>
      <c r="C1033" s="218" t="s">
        <v>69</v>
      </c>
      <c r="D1033" s="201" t="s">
        <v>188</v>
      </c>
      <c r="E1033" s="203">
        <v>2</v>
      </c>
      <c r="F1033" s="203">
        <v>29422</v>
      </c>
      <c r="G1033" s="203">
        <v>58844</v>
      </c>
      <c r="H1033" s="203">
        <v>0</v>
      </c>
      <c r="I1033" s="203">
        <v>0</v>
      </c>
      <c r="J1033" s="203">
        <v>58844</v>
      </c>
    </row>
    <row r="1034" spans="1:10" ht="14.1" customHeight="1" x14ac:dyDescent="0.15">
      <c r="A1034" s="219"/>
      <c r="B1034" s="219"/>
      <c r="C1034" s="219"/>
      <c r="D1034" s="201" t="s">
        <v>87</v>
      </c>
      <c r="E1034" s="203">
        <v>1</v>
      </c>
      <c r="F1034" s="203">
        <v>29422</v>
      </c>
      <c r="G1034" s="203">
        <v>29422</v>
      </c>
      <c r="H1034" s="203">
        <v>0</v>
      </c>
      <c r="I1034" s="203">
        <v>0</v>
      </c>
      <c r="J1034" s="203">
        <v>29422</v>
      </c>
    </row>
    <row r="1035" spans="1:10" ht="14.1" customHeight="1" x14ac:dyDescent="0.15">
      <c r="A1035" s="219"/>
      <c r="B1035" s="219"/>
      <c r="C1035" s="219"/>
      <c r="D1035" s="201" t="s">
        <v>80</v>
      </c>
      <c r="E1035" s="203">
        <v>3</v>
      </c>
      <c r="F1035" s="203">
        <v>14352</v>
      </c>
      <c r="G1035" s="203">
        <v>43056</v>
      </c>
      <c r="H1035" s="203">
        <v>0</v>
      </c>
      <c r="I1035" s="203">
        <v>0</v>
      </c>
      <c r="J1035" s="203">
        <v>43056</v>
      </c>
    </row>
    <row r="1036" spans="1:10" ht="14.1" customHeight="1" x14ac:dyDescent="0.15">
      <c r="A1036" s="219"/>
      <c r="B1036" s="219"/>
      <c r="C1036" s="219"/>
      <c r="D1036" s="201" t="s">
        <v>85</v>
      </c>
      <c r="E1036" s="203">
        <v>2</v>
      </c>
      <c r="F1036" s="203">
        <v>10977</v>
      </c>
      <c r="G1036" s="203">
        <v>21954</v>
      </c>
      <c r="H1036" s="203">
        <v>0</v>
      </c>
      <c r="I1036" s="203">
        <v>0</v>
      </c>
      <c r="J1036" s="203">
        <v>21954</v>
      </c>
    </row>
    <row r="1037" spans="1:10" ht="14.1" customHeight="1" x14ac:dyDescent="0.15">
      <c r="A1037" s="219"/>
      <c r="B1037" s="219"/>
      <c r="C1037" s="219"/>
      <c r="D1037" s="201" t="s">
        <v>179</v>
      </c>
      <c r="E1037" s="203">
        <v>9</v>
      </c>
      <c r="F1037" s="203">
        <v>7465</v>
      </c>
      <c r="G1037" s="203">
        <v>67185</v>
      </c>
      <c r="H1037" s="203">
        <v>0</v>
      </c>
      <c r="I1037" s="203">
        <v>0</v>
      </c>
      <c r="J1037" s="203">
        <v>67185</v>
      </c>
    </row>
    <row r="1038" spans="1:10" ht="14.1" customHeight="1" x14ac:dyDescent="0.15">
      <c r="A1038" s="219"/>
      <c r="B1038" s="219"/>
      <c r="C1038" s="219"/>
      <c r="D1038" s="201" t="s">
        <v>79</v>
      </c>
      <c r="E1038" s="203">
        <v>31</v>
      </c>
      <c r="F1038" s="203">
        <v>7465</v>
      </c>
      <c r="G1038" s="203">
        <v>231415</v>
      </c>
      <c r="H1038" s="203">
        <v>0</v>
      </c>
      <c r="I1038" s="203">
        <v>0</v>
      </c>
      <c r="J1038" s="203">
        <v>231415</v>
      </c>
    </row>
    <row r="1039" spans="1:10" ht="29.1" customHeight="1" x14ac:dyDescent="0.15">
      <c r="A1039" s="219"/>
      <c r="B1039" s="219"/>
      <c r="C1039" s="221" t="s">
        <v>202</v>
      </c>
      <c r="D1039" s="201" t="s">
        <v>81</v>
      </c>
      <c r="E1039" s="203">
        <v>4</v>
      </c>
      <c r="F1039" s="203">
        <v>30976</v>
      </c>
      <c r="G1039" s="203">
        <v>123904</v>
      </c>
      <c r="H1039" s="203">
        <v>1554</v>
      </c>
      <c r="I1039" s="203">
        <v>6216</v>
      </c>
      <c r="J1039" s="203">
        <v>117688</v>
      </c>
    </row>
    <row r="1040" spans="1:10" ht="14.1" customHeight="1" x14ac:dyDescent="0.15">
      <c r="A1040" s="219"/>
      <c r="B1040" s="219"/>
      <c r="C1040" s="219"/>
      <c r="D1040" s="201" t="s">
        <v>75</v>
      </c>
      <c r="E1040" s="203">
        <v>3</v>
      </c>
      <c r="F1040" s="203">
        <v>15906</v>
      </c>
      <c r="G1040" s="203">
        <v>47718</v>
      </c>
      <c r="H1040" s="203">
        <v>1554</v>
      </c>
      <c r="I1040" s="203">
        <v>4662</v>
      </c>
      <c r="J1040" s="203">
        <v>43056</v>
      </c>
    </row>
    <row r="1041" spans="1:10" ht="14.1" customHeight="1" x14ac:dyDescent="0.15">
      <c r="A1041" s="219"/>
      <c r="B1041" s="219"/>
      <c r="C1041" s="219"/>
      <c r="D1041" s="201" t="s">
        <v>76</v>
      </c>
      <c r="E1041" s="203">
        <v>1</v>
      </c>
      <c r="F1041" s="203">
        <v>12531</v>
      </c>
      <c r="G1041" s="203">
        <v>12531</v>
      </c>
      <c r="H1041" s="203">
        <v>1554</v>
      </c>
      <c r="I1041" s="203">
        <v>1554</v>
      </c>
      <c r="J1041" s="203">
        <v>10977</v>
      </c>
    </row>
    <row r="1042" spans="1:10" ht="14.1" customHeight="1" x14ac:dyDescent="0.15">
      <c r="A1042" s="219"/>
      <c r="B1042" s="219"/>
      <c r="C1042" s="219"/>
      <c r="D1042" s="201" t="s">
        <v>73</v>
      </c>
      <c r="E1042" s="203">
        <v>4</v>
      </c>
      <c r="F1042" s="203">
        <v>9019</v>
      </c>
      <c r="G1042" s="203">
        <v>36076</v>
      </c>
      <c r="H1042" s="203">
        <v>1554</v>
      </c>
      <c r="I1042" s="203">
        <v>6216</v>
      </c>
      <c r="J1042" s="203">
        <v>29860</v>
      </c>
    </row>
    <row r="1043" spans="1:10" ht="29.1" customHeight="1" x14ac:dyDescent="0.15">
      <c r="A1043" s="219"/>
      <c r="B1043" s="219"/>
      <c r="C1043" s="221" t="s">
        <v>204</v>
      </c>
      <c r="D1043" s="201" t="s">
        <v>81</v>
      </c>
      <c r="E1043" s="203">
        <v>1033</v>
      </c>
      <c r="F1043" s="203">
        <v>30189</v>
      </c>
      <c r="G1043" s="203">
        <v>31185237</v>
      </c>
      <c r="H1043" s="203">
        <v>767</v>
      </c>
      <c r="I1043" s="203">
        <v>792311</v>
      </c>
      <c r="J1043" s="203">
        <v>30392926</v>
      </c>
    </row>
    <row r="1044" spans="1:10" ht="14.1" customHeight="1" x14ac:dyDescent="0.15">
      <c r="A1044" s="219"/>
      <c r="B1044" s="219"/>
      <c r="C1044" s="219"/>
      <c r="D1044" s="201" t="s">
        <v>75</v>
      </c>
      <c r="E1044" s="203">
        <v>1168</v>
      </c>
      <c r="F1044" s="203">
        <v>15119</v>
      </c>
      <c r="G1044" s="203">
        <v>17658992</v>
      </c>
      <c r="H1044" s="203">
        <v>767</v>
      </c>
      <c r="I1044" s="203">
        <v>895856</v>
      </c>
      <c r="J1044" s="203">
        <v>16763136</v>
      </c>
    </row>
    <row r="1045" spans="1:10" ht="14.1" customHeight="1" x14ac:dyDescent="0.15">
      <c r="A1045" s="219"/>
      <c r="B1045" s="219"/>
      <c r="C1045" s="219"/>
      <c r="D1045" s="201" t="s">
        <v>76</v>
      </c>
      <c r="E1045" s="203">
        <v>49</v>
      </c>
      <c r="F1045" s="203">
        <v>11744</v>
      </c>
      <c r="G1045" s="203">
        <v>575456</v>
      </c>
      <c r="H1045" s="203">
        <v>767</v>
      </c>
      <c r="I1045" s="203">
        <v>37583</v>
      </c>
      <c r="J1045" s="203">
        <v>537873</v>
      </c>
    </row>
    <row r="1046" spans="1:10" ht="14.1" customHeight="1" x14ac:dyDescent="0.15">
      <c r="A1046" s="219"/>
      <c r="B1046" s="219"/>
      <c r="C1046" s="219"/>
      <c r="D1046" s="201" t="s">
        <v>73</v>
      </c>
      <c r="E1046" s="203">
        <v>3898</v>
      </c>
      <c r="F1046" s="203">
        <v>8232</v>
      </c>
      <c r="G1046" s="203">
        <v>32088336</v>
      </c>
      <c r="H1046" s="203">
        <v>767</v>
      </c>
      <c r="I1046" s="203">
        <v>2989766</v>
      </c>
      <c r="J1046" s="203">
        <v>29098570</v>
      </c>
    </row>
    <row r="1047" spans="1:10" ht="14.1" customHeight="1" x14ac:dyDescent="0.15">
      <c r="A1047" s="219"/>
      <c r="B1047" s="219"/>
      <c r="C1047" s="219"/>
      <c r="D1047" s="201" t="s">
        <v>183</v>
      </c>
      <c r="E1047" s="203">
        <v>1</v>
      </c>
      <c r="F1047" s="203">
        <v>6347</v>
      </c>
      <c r="G1047" s="203">
        <v>6347</v>
      </c>
      <c r="H1047" s="203">
        <v>767</v>
      </c>
      <c r="I1047" s="203">
        <v>767</v>
      </c>
      <c r="J1047" s="203">
        <v>5580</v>
      </c>
    </row>
    <row r="1048" spans="1:10" ht="12" customHeight="1" x14ac:dyDescent="0.15"/>
  </sheetData>
  <autoFilter ref="B1:B1048"/>
  <mergeCells count="422">
    <mergeCell ref="F1031:F1032"/>
    <mergeCell ref="G1031:G1032"/>
    <mergeCell ref="H1031:H1032"/>
    <mergeCell ref="I1031:I1032"/>
    <mergeCell ref="J1031:J1032"/>
    <mergeCell ref="B1033:B1047"/>
    <mergeCell ref="C1033:C1038"/>
    <mergeCell ref="C1039:C1042"/>
    <mergeCell ref="C1043:C1047"/>
    <mergeCell ref="C1022:C1029"/>
    <mergeCell ref="A1030:A1047"/>
    <mergeCell ref="B1030:D1030"/>
    <mergeCell ref="E1031:E1032"/>
    <mergeCell ref="B976:B978"/>
    <mergeCell ref="C976:C978"/>
    <mergeCell ref="B979:B1009"/>
    <mergeCell ref="C979:C988"/>
    <mergeCell ref="C989:C994"/>
    <mergeCell ref="C995:C996"/>
    <mergeCell ref="C997:C1009"/>
    <mergeCell ref="B964:B967"/>
    <mergeCell ref="C964:C965"/>
    <mergeCell ref="B968:B975"/>
    <mergeCell ref="C968:C971"/>
    <mergeCell ref="C972:C973"/>
    <mergeCell ref="C974:C975"/>
    <mergeCell ref="I960:I961"/>
    <mergeCell ref="J960:J961"/>
    <mergeCell ref="A962:A1029"/>
    <mergeCell ref="B962:D962"/>
    <mergeCell ref="E963:E964"/>
    <mergeCell ref="F963:F964"/>
    <mergeCell ref="G963:G964"/>
    <mergeCell ref="H963:H964"/>
    <mergeCell ref="I963:I964"/>
    <mergeCell ref="J963:J964"/>
    <mergeCell ref="A959:A961"/>
    <mergeCell ref="B959:D959"/>
    <mergeCell ref="E960:E961"/>
    <mergeCell ref="F960:F961"/>
    <mergeCell ref="G960:G961"/>
    <mergeCell ref="H960:H961"/>
    <mergeCell ref="B1010:B1029"/>
    <mergeCell ref="C1010:C1020"/>
    <mergeCell ref="I938:I939"/>
    <mergeCell ref="J938:J939"/>
    <mergeCell ref="B940:B953"/>
    <mergeCell ref="C940:C943"/>
    <mergeCell ref="C944:C946"/>
    <mergeCell ref="C947:C953"/>
    <mergeCell ref="A937:A958"/>
    <mergeCell ref="B937:D937"/>
    <mergeCell ref="E938:E939"/>
    <mergeCell ref="F938:F939"/>
    <mergeCell ref="G938:G939"/>
    <mergeCell ref="H938:H939"/>
    <mergeCell ref="B954:B958"/>
    <mergeCell ref="C954:C956"/>
    <mergeCell ref="C957:C958"/>
    <mergeCell ref="I871:I872"/>
    <mergeCell ref="J871:J872"/>
    <mergeCell ref="B872:B875"/>
    <mergeCell ref="C872:C873"/>
    <mergeCell ref="B876:B909"/>
    <mergeCell ref="C876:C891"/>
    <mergeCell ref="C892:C896"/>
    <mergeCell ref="C898:C909"/>
    <mergeCell ref="A870:A936"/>
    <mergeCell ref="B870:D870"/>
    <mergeCell ref="E871:E872"/>
    <mergeCell ref="F871:F872"/>
    <mergeCell ref="G871:G872"/>
    <mergeCell ref="H871:H872"/>
    <mergeCell ref="B910:B936"/>
    <mergeCell ref="C910:C923"/>
    <mergeCell ref="C924:C927"/>
    <mergeCell ref="C928:C936"/>
    <mergeCell ref="B837:B863"/>
    <mergeCell ref="C837:C846"/>
    <mergeCell ref="C847:C851"/>
    <mergeCell ref="C853:C863"/>
    <mergeCell ref="A832:A869"/>
    <mergeCell ref="B832:D832"/>
    <mergeCell ref="E833:E834"/>
    <mergeCell ref="F833:F834"/>
    <mergeCell ref="G833:G834"/>
    <mergeCell ref="B864:B869"/>
    <mergeCell ref="C864:C869"/>
    <mergeCell ref="I733:I734"/>
    <mergeCell ref="J733:J734"/>
    <mergeCell ref="B734:B738"/>
    <mergeCell ref="C734:C735"/>
    <mergeCell ref="B739:B740"/>
    <mergeCell ref="C739:C740"/>
    <mergeCell ref="I833:I834"/>
    <mergeCell ref="J833:J834"/>
    <mergeCell ref="B834:B836"/>
    <mergeCell ref="C834:C835"/>
    <mergeCell ref="H833:H834"/>
    <mergeCell ref="A732:A831"/>
    <mergeCell ref="B732:D732"/>
    <mergeCell ref="E733:E734"/>
    <mergeCell ref="F733:F734"/>
    <mergeCell ref="G733:G734"/>
    <mergeCell ref="H733:H734"/>
    <mergeCell ref="B741:B794"/>
    <mergeCell ref="C741:C762"/>
    <mergeCell ref="C763:C771"/>
    <mergeCell ref="C772:C780"/>
    <mergeCell ref="C781:C794"/>
    <mergeCell ref="B795:B831"/>
    <mergeCell ref="C795:C812"/>
    <mergeCell ref="C813:C816"/>
    <mergeCell ref="C817:C822"/>
    <mergeCell ref="C823:C831"/>
    <mergeCell ref="H673:H674"/>
    <mergeCell ref="I673:I674"/>
    <mergeCell ref="J673:J674"/>
    <mergeCell ref="B674:B677"/>
    <mergeCell ref="C674:C675"/>
    <mergeCell ref="B666:B671"/>
    <mergeCell ref="C666:C667"/>
    <mergeCell ref="C669:C671"/>
    <mergeCell ref="C683:C685"/>
    <mergeCell ref="A672:A731"/>
    <mergeCell ref="B672:D672"/>
    <mergeCell ref="E673:E674"/>
    <mergeCell ref="B678:B682"/>
    <mergeCell ref="C679:C680"/>
    <mergeCell ref="C681:C682"/>
    <mergeCell ref="B683:B685"/>
    <mergeCell ref="F643:F644"/>
    <mergeCell ref="G643:G644"/>
    <mergeCell ref="F673:F674"/>
    <mergeCell ref="G673:G674"/>
    <mergeCell ref="B686:B709"/>
    <mergeCell ref="C686:C695"/>
    <mergeCell ref="C696:C700"/>
    <mergeCell ref="C701:C709"/>
    <mergeCell ref="B710:B731"/>
    <mergeCell ref="C710:C720"/>
    <mergeCell ref="C721:C724"/>
    <mergeCell ref="C725:C731"/>
    <mergeCell ref="H643:H644"/>
    <mergeCell ref="I643:I644"/>
    <mergeCell ref="J643:J644"/>
    <mergeCell ref="B644:B646"/>
    <mergeCell ref="C644:C645"/>
    <mergeCell ref="B638:B641"/>
    <mergeCell ref="C638:C639"/>
    <mergeCell ref="C640:C641"/>
    <mergeCell ref="A642:A671"/>
    <mergeCell ref="B642:D642"/>
    <mergeCell ref="E643:E644"/>
    <mergeCell ref="B647:B665"/>
    <mergeCell ref="C647:C653"/>
    <mergeCell ref="C654:C656"/>
    <mergeCell ref="C658:C665"/>
    <mergeCell ref="A622:A641"/>
    <mergeCell ref="I623:I624"/>
    <mergeCell ref="J623:J624"/>
    <mergeCell ref="B625:B637"/>
    <mergeCell ref="C625:C628"/>
    <mergeCell ref="C629:C630"/>
    <mergeCell ref="C631:C637"/>
    <mergeCell ref="I614:I615"/>
    <mergeCell ref="J614:J615"/>
    <mergeCell ref="B615:B621"/>
    <mergeCell ref="C616:C621"/>
    <mergeCell ref="B622:D622"/>
    <mergeCell ref="E623:E624"/>
    <mergeCell ref="F623:F624"/>
    <mergeCell ref="G623:G624"/>
    <mergeCell ref="H623:H624"/>
    <mergeCell ref="A613:A621"/>
    <mergeCell ref="B613:D613"/>
    <mergeCell ref="E614:E615"/>
    <mergeCell ref="F614:F615"/>
    <mergeCell ref="G614:G615"/>
    <mergeCell ref="H614:H615"/>
    <mergeCell ref="C572:C576"/>
    <mergeCell ref="C578:C587"/>
    <mergeCell ref="B588:B612"/>
    <mergeCell ref="C588:C600"/>
    <mergeCell ref="C601:C603"/>
    <mergeCell ref="C604:C612"/>
    <mergeCell ref="A557:A612"/>
    <mergeCell ref="B563:B587"/>
    <mergeCell ref="C563:C571"/>
    <mergeCell ref="E558:E559"/>
    <mergeCell ref="F558:F559"/>
    <mergeCell ref="G558:G559"/>
    <mergeCell ref="H558:H559"/>
    <mergeCell ref="I558:I559"/>
    <mergeCell ref="J558:J559"/>
    <mergeCell ref="B535:B556"/>
    <mergeCell ref="C535:C545"/>
    <mergeCell ref="C546:C548"/>
    <mergeCell ref="C549:C556"/>
    <mergeCell ref="B557:D557"/>
    <mergeCell ref="B559:B562"/>
    <mergeCell ref="C559:C560"/>
    <mergeCell ref="I405:I406"/>
    <mergeCell ref="I504:I505"/>
    <mergeCell ref="J504:J505"/>
    <mergeCell ref="B505:B507"/>
    <mergeCell ref="C505:C506"/>
    <mergeCell ref="B508:B512"/>
    <mergeCell ref="C509:C510"/>
    <mergeCell ref="C511:C512"/>
    <mergeCell ref="A503:A556"/>
    <mergeCell ref="B503:D503"/>
    <mergeCell ref="E504:E505"/>
    <mergeCell ref="F504:F505"/>
    <mergeCell ref="G504:G505"/>
    <mergeCell ref="H504:H505"/>
    <mergeCell ref="B513:B534"/>
    <mergeCell ref="C513:C519"/>
    <mergeCell ref="C520:C523"/>
    <mergeCell ref="C525:C534"/>
    <mergeCell ref="J405:J406"/>
    <mergeCell ref="B406:B410"/>
    <mergeCell ref="C406:C407"/>
    <mergeCell ref="B411:B416"/>
    <mergeCell ref="C411:C412"/>
    <mergeCell ref="C414:C416"/>
    <mergeCell ref="A404:A502"/>
    <mergeCell ref="B404:D404"/>
    <mergeCell ref="E405:E406"/>
    <mergeCell ref="F405:F406"/>
    <mergeCell ref="G405:G406"/>
    <mergeCell ref="H405:H406"/>
    <mergeCell ref="B417:B418"/>
    <mergeCell ref="C417:C418"/>
    <mergeCell ref="B419:B467"/>
    <mergeCell ref="C419:C435"/>
    <mergeCell ref="C436:C443"/>
    <mergeCell ref="C444:C453"/>
    <mergeCell ref="C454:C467"/>
    <mergeCell ref="B468:B502"/>
    <mergeCell ref="C468:C483"/>
    <mergeCell ref="C484:C488"/>
    <mergeCell ref="C489:C493"/>
    <mergeCell ref="C494:C502"/>
    <mergeCell ref="B381:B390"/>
    <mergeCell ref="C382:C384"/>
    <mergeCell ref="C385:C390"/>
    <mergeCell ref="A377:A403"/>
    <mergeCell ref="B377:D377"/>
    <mergeCell ref="E378:E379"/>
    <mergeCell ref="F378:F379"/>
    <mergeCell ref="G378:G379"/>
    <mergeCell ref="H378:H379"/>
    <mergeCell ref="B391:B403"/>
    <mergeCell ref="C391:C395"/>
    <mergeCell ref="C396:C398"/>
    <mergeCell ref="C399:C403"/>
    <mergeCell ref="I367:I368"/>
    <mergeCell ref="J367:J368"/>
    <mergeCell ref="C341:C347"/>
    <mergeCell ref="B348:B365"/>
    <mergeCell ref="C348:C354"/>
    <mergeCell ref="C355:C358"/>
    <mergeCell ref="C359:C365"/>
    <mergeCell ref="I378:I379"/>
    <mergeCell ref="J378:J379"/>
    <mergeCell ref="B379:B380"/>
    <mergeCell ref="I315:I316"/>
    <mergeCell ref="J315:J316"/>
    <mergeCell ref="B316:B319"/>
    <mergeCell ref="C316:C317"/>
    <mergeCell ref="B320:B321"/>
    <mergeCell ref="B322:B325"/>
    <mergeCell ref="C322:C325"/>
    <mergeCell ref="A314:A365"/>
    <mergeCell ref="B314:D314"/>
    <mergeCell ref="E315:E316"/>
    <mergeCell ref="F315:F316"/>
    <mergeCell ref="G315:G316"/>
    <mergeCell ref="H315:H316"/>
    <mergeCell ref="B326:B347"/>
    <mergeCell ref="C326:C334"/>
    <mergeCell ref="C335:C337"/>
    <mergeCell ref="C338:C340"/>
    <mergeCell ref="A292:A313"/>
    <mergeCell ref="B292:D292"/>
    <mergeCell ref="E293:E294"/>
    <mergeCell ref="F293:F294"/>
    <mergeCell ref="G293:G294"/>
    <mergeCell ref="H293:H294"/>
    <mergeCell ref="A366:A376"/>
    <mergeCell ref="B366:D366"/>
    <mergeCell ref="B369:B376"/>
    <mergeCell ref="C369:C370"/>
    <mergeCell ref="C372:C376"/>
    <mergeCell ref="E367:E368"/>
    <mergeCell ref="F367:F368"/>
    <mergeCell ref="G367:G368"/>
    <mergeCell ref="H367:H368"/>
    <mergeCell ref="G218:G219"/>
    <mergeCell ref="I293:I294"/>
    <mergeCell ref="J293:J294"/>
    <mergeCell ref="B296:B313"/>
    <mergeCell ref="C296:C300"/>
    <mergeCell ref="C301:C303"/>
    <mergeCell ref="C304:C306"/>
    <mergeCell ref="C307:C313"/>
    <mergeCell ref="H218:H219"/>
    <mergeCell ref="I218:I219"/>
    <mergeCell ref="J218:J219"/>
    <mergeCell ref="B219:B222"/>
    <mergeCell ref="C219:C220"/>
    <mergeCell ref="C209:C210"/>
    <mergeCell ref="C211:C216"/>
    <mergeCell ref="A217:A291"/>
    <mergeCell ref="B217:D217"/>
    <mergeCell ref="E218:E219"/>
    <mergeCell ref="F218:F219"/>
    <mergeCell ref="B223:B231"/>
    <mergeCell ref="C223:C224"/>
    <mergeCell ref="C225:C226"/>
    <mergeCell ref="C227:C231"/>
    <mergeCell ref="A200:A216"/>
    <mergeCell ref="B204:B216"/>
    <mergeCell ref="C204:C207"/>
    <mergeCell ref="B232:B262"/>
    <mergeCell ref="C232:C243"/>
    <mergeCell ref="C244:C250"/>
    <mergeCell ref="C252:C262"/>
    <mergeCell ref="B263:B291"/>
    <mergeCell ref="C263:C277"/>
    <mergeCell ref="E201:E202"/>
    <mergeCell ref="F201:F202"/>
    <mergeCell ref="C278:C282"/>
    <mergeCell ref="C283:C291"/>
    <mergeCell ref="G201:G202"/>
    <mergeCell ref="H201:H202"/>
    <mergeCell ref="I201:I202"/>
    <mergeCell ref="J201:J202"/>
    <mergeCell ref="C160:C172"/>
    <mergeCell ref="B173:B199"/>
    <mergeCell ref="C173:C186"/>
    <mergeCell ref="C187:C190"/>
    <mergeCell ref="C191:C199"/>
    <mergeCell ref="B200:D200"/>
    <mergeCell ref="B202:B203"/>
    <mergeCell ref="I127:I128"/>
    <mergeCell ref="J127:J128"/>
    <mergeCell ref="B128:B131"/>
    <mergeCell ref="C128:C129"/>
    <mergeCell ref="B132:B133"/>
    <mergeCell ref="C132:C133"/>
    <mergeCell ref="A126:A199"/>
    <mergeCell ref="B126:D126"/>
    <mergeCell ref="E127:E128"/>
    <mergeCell ref="F127:F128"/>
    <mergeCell ref="G127:G128"/>
    <mergeCell ref="H127:H128"/>
    <mergeCell ref="B134:B172"/>
    <mergeCell ref="C134:C148"/>
    <mergeCell ref="C149:C156"/>
    <mergeCell ref="C157:C159"/>
    <mergeCell ref="I113:I114"/>
    <mergeCell ref="J113:J114"/>
    <mergeCell ref="B115:B125"/>
    <mergeCell ref="C115:C117"/>
    <mergeCell ref="C118:C119"/>
    <mergeCell ref="C121:C125"/>
    <mergeCell ref="A112:A125"/>
    <mergeCell ref="B112:D112"/>
    <mergeCell ref="E113:E114"/>
    <mergeCell ref="F113:F114"/>
    <mergeCell ref="G113:G114"/>
    <mergeCell ref="H113:H114"/>
    <mergeCell ref="I81:I82"/>
    <mergeCell ref="J81:J82"/>
    <mergeCell ref="B82:B85"/>
    <mergeCell ref="C82:C83"/>
    <mergeCell ref="B87:B109"/>
    <mergeCell ref="C87:C94"/>
    <mergeCell ref="C95:C99"/>
    <mergeCell ref="C100:C109"/>
    <mergeCell ref="A80:A111"/>
    <mergeCell ref="B80:D80"/>
    <mergeCell ref="E81:E82"/>
    <mergeCell ref="F81:F82"/>
    <mergeCell ref="G81:G82"/>
    <mergeCell ref="H81:H82"/>
    <mergeCell ref="B110:B111"/>
    <mergeCell ref="C110:C111"/>
    <mergeCell ref="B18:B21"/>
    <mergeCell ref="C18:C21"/>
    <mergeCell ref="J2:J3"/>
    <mergeCell ref="A3:A79"/>
    <mergeCell ref="B3:D3"/>
    <mergeCell ref="E4:E5"/>
    <mergeCell ref="F4:F5"/>
    <mergeCell ref="G4:G5"/>
    <mergeCell ref="H4:H5"/>
    <mergeCell ref="I4:I5"/>
    <mergeCell ref="J4:J5"/>
    <mergeCell ref="B5:B9"/>
    <mergeCell ref="B22:B56"/>
    <mergeCell ref="C22:C35"/>
    <mergeCell ref="C36:C41"/>
    <mergeCell ref="C42:C43"/>
    <mergeCell ref="C44:C56"/>
    <mergeCell ref="B57:B79"/>
    <mergeCell ref="C57:C66"/>
    <mergeCell ref="C67:C70"/>
    <mergeCell ref="C71:C79"/>
    <mergeCell ref="A1:D1"/>
    <mergeCell ref="E2:E3"/>
    <mergeCell ref="F2:F3"/>
    <mergeCell ref="G2:G3"/>
    <mergeCell ref="H2:H3"/>
    <mergeCell ref="I2:I3"/>
    <mergeCell ref="C5:C6"/>
    <mergeCell ref="B10:B17"/>
    <mergeCell ref="C10:C12"/>
    <mergeCell ref="C13:C14"/>
    <mergeCell ref="C15:C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J1101"/>
  <sheetViews>
    <sheetView workbookViewId="0">
      <selection activeCell="B2" sqref="B2"/>
    </sheetView>
  </sheetViews>
  <sheetFormatPr defaultColWidth="11.42578125" defaultRowHeight="10.5" x14ac:dyDescent="0.15"/>
  <cols>
    <col min="1" max="1" width="27" style="196" bestFit="1" customWidth="1"/>
    <col min="2" max="2" width="19" style="196" bestFit="1" customWidth="1"/>
    <col min="3" max="3" width="14" style="196" bestFit="1" customWidth="1"/>
    <col min="4" max="4" width="16" style="196" bestFit="1" customWidth="1"/>
    <col min="5" max="5" width="7" style="196" bestFit="1" customWidth="1"/>
    <col min="6" max="6" width="12" style="196" bestFit="1" customWidth="1"/>
    <col min="7" max="7" width="14" style="196" bestFit="1" customWidth="1"/>
    <col min="8" max="9" width="12" style="196" bestFit="1" customWidth="1"/>
    <col min="10" max="10" width="14" style="196" bestFit="1" customWidth="1"/>
    <col min="11" max="16384" width="11.42578125" style="196"/>
  </cols>
  <sheetData>
    <row r="1" spans="1:10" ht="42.95" customHeight="1" x14ac:dyDescent="0.2">
      <c r="A1" s="215" t="s">
        <v>114</v>
      </c>
      <c r="B1" s="215"/>
      <c r="C1" s="215"/>
      <c r="D1" s="215"/>
      <c r="E1" s="194" t="s">
        <v>62</v>
      </c>
      <c r="F1" s="195" t="s">
        <v>115</v>
      </c>
      <c r="G1" s="195" t="s">
        <v>116</v>
      </c>
      <c r="H1" s="195" t="s">
        <v>117</v>
      </c>
      <c r="I1" s="195" t="s">
        <v>118</v>
      </c>
      <c r="J1" s="194" t="s">
        <v>63</v>
      </c>
    </row>
    <row r="2" spans="1:10" ht="14.1" customHeight="1" x14ac:dyDescent="0.15">
      <c r="A2" s="201" t="s">
        <v>64</v>
      </c>
      <c r="B2" s="201" t="s">
        <v>114</v>
      </c>
      <c r="C2" s="201" t="s">
        <v>114</v>
      </c>
      <c r="D2" s="201" t="s">
        <v>114</v>
      </c>
      <c r="E2" s="216">
        <v>70270</v>
      </c>
      <c r="F2" s="216"/>
      <c r="G2" s="216">
        <v>701104770</v>
      </c>
      <c r="H2" s="216"/>
      <c r="I2" s="216">
        <v>97785845</v>
      </c>
      <c r="J2" s="216">
        <v>603318925</v>
      </c>
    </row>
    <row r="3" spans="1:10" ht="14.1" customHeight="1" x14ac:dyDescent="0.15">
      <c r="A3" s="219" t="s">
        <v>1</v>
      </c>
      <c r="B3" s="219" t="s">
        <v>55</v>
      </c>
      <c r="C3" s="219"/>
      <c r="D3" s="219"/>
      <c r="E3" s="217"/>
      <c r="F3" s="217"/>
      <c r="G3" s="217"/>
      <c r="H3" s="217"/>
      <c r="I3" s="217"/>
      <c r="J3" s="217"/>
    </row>
    <row r="4" spans="1:10" ht="14.1" customHeight="1" x14ac:dyDescent="0.15">
      <c r="A4" s="219"/>
      <c r="B4" s="201" t="s">
        <v>65</v>
      </c>
      <c r="C4" s="201" t="s">
        <v>66</v>
      </c>
      <c r="D4" s="201" t="s">
        <v>67</v>
      </c>
      <c r="E4" s="216">
        <v>70</v>
      </c>
      <c r="F4" s="216">
        <v>11085</v>
      </c>
      <c r="G4" s="216">
        <v>775950</v>
      </c>
      <c r="H4" s="216">
        <v>0</v>
      </c>
      <c r="I4" s="216">
        <v>0</v>
      </c>
      <c r="J4" s="216">
        <v>775950</v>
      </c>
    </row>
    <row r="5" spans="1:10" ht="14.1" customHeight="1" x14ac:dyDescent="0.15">
      <c r="A5" s="219"/>
      <c r="B5" s="220" t="s">
        <v>68</v>
      </c>
      <c r="C5" s="218" t="s">
        <v>69</v>
      </c>
      <c r="D5" s="201" t="s">
        <v>177</v>
      </c>
      <c r="E5" s="217"/>
      <c r="F5" s="217"/>
      <c r="G5" s="217"/>
      <c r="H5" s="217"/>
      <c r="I5" s="217"/>
      <c r="J5" s="217"/>
    </row>
    <row r="6" spans="1:10" ht="14.1" customHeight="1" x14ac:dyDescent="0.15">
      <c r="A6" s="219"/>
      <c r="B6" s="219"/>
      <c r="C6" s="219"/>
      <c r="D6" s="201" t="s">
        <v>175</v>
      </c>
      <c r="E6" s="203">
        <v>10</v>
      </c>
      <c r="F6" s="203">
        <v>11085</v>
      </c>
      <c r="G6" s="203">
        <v>110850</v>
      </c>
      <c r="H6" s="203">
        <v>0</v>
      </c>
      <c r="I6" s="203">
        <v>0</v>
      </c>
      <c r="J6" s="203">
        <v>110850</v>
      </c>
    </row>
    <row r="7" spans="1:10" ht="29.1" customHeight="1" x14ac:dyDescent="0.15">
      <c r="A7" s="219"/>
      <c r="B7" s="219"/>
      <c r="C7" s="202" t="s">
        <v>202</v>
      </c>
      <c r="D7" s="201" t="s">
        <v>176</v>
      </c>
      <c r="E7" s="203">
        <v>3</v>
      </c>
      <c r="F7" s="203">
        <v>12639</v>
      </c>
      <c r="G7" s="203">
        <v>37917</v>
      </c>
      <c r="H7" s="203">
        <v>2565</v>
      </c>
      <c r="I7" s="203">
        <v>7695</v>
      </c>
      <c r="J7" s="203">
        <v>30222</v>
      </c>
    </row>
    <row r="8" spans="1:10" ht="29.1" customHeight="1" x14ac:dyDescent="0.15">
      <c r="A8" s="219"/>
      <c r="B8" s="219"/>
      <c r="C8" s="202" t="s">
        <v>203</v>
      </c>
      <c r="D8" s="201" t="s">
        <v>176</v>
      </c>
      <c r="E8" s="203">
        <v>87</v>
      </c>
      <c r="F8" s="203">
        <v>12580</v>
      </c>
      <c r="G8" s="203">
        <v>1094460</v>
      </c>
      <c r="H8" s="203">
        <v>2506</v>
      </c>
      <c r="I8" s="203">
        <v>218022</v>
      </c>
      <c r="J8" s="203">
        <v>876438</v>
      </c>
    </row>
    <row r="9" spans="1:10" ht="29.1" customHeight="1" x14ac:dyDescent="0.15">
      <c r="A9" s="219"/>
      <c r="B9" s="219"/>
      <c r="C9" s="202" t="s">
        <v>204</v>
      </c>
      <c r="D9" s="201" t="s">
        <v>176</v>
      </c>
      <c r="E9" s="203">
        <v>5429</v>
      </c>
      <c r="F9" s="203">
        <v>11852</v>
      </c>
      <c r="G9" s="203">
        <v>64344508</v>
      </c>
      <c r="H9" s="203">
        <v>1778</v>
      </c>
      <c r="I9" s="203">
        <v>9652762</v>
      </c>
      <c r="J9" s="203">
        <v>54691746</v>
      </c>
    </row>
    <row r="10" spans="1:10" ht="14.1" customHeight="1" x14ac:dyDescent="0.15">
      <c r="A10" s="219"/>
      <c r="B10" s="220" t="s">
        <v>78</v>
      </c>
      <c r="C10" s="218" t="s">
        <v>69</v>
      </c>
      <c r="D10" s="201" t="s">
        <v>179</v>
      </c>
      <c r="E10" s="203">
        <v>15</v>
      </c>
      <c r="F10" s="203">
        <v>7465</v>
      </c>
      <c r="G10" s="203">
        <v>111975</v>
      </c>
      <c r="H10" s="203">
        <v>0</v>
      </c>
      <c r="I10" s="203">
        <v>0</v>
      </c>
      <c r="J10" s="203">
        <v>111975</v>
      </c>
    </row>
    <row r="11" spans="1:10" ht="14.1" customHeight="1" x14ac:dyDescent="0.15">
      <c r="A11" s="219"/>
      <c r="B11" s="219"/>
      <c r="C11" s="219"/>
      <c r="D11" s="201" t="s">
        <v>79</v>
      </c>
      <c r="E11" s="203">
        <v>66</v>
      </c>
      <c r="F11" s="203">
        <v>7465</v>
      </c>
      <c r="G11" s="203">
        <v>492690</v>
      </c>
      <c r="H11" s="203">
        <v>0</v>
      </c>
      <c r="I11" s="203">
        <v>0</v>
      </c>
      <c r="J11" s="203">
        <v>492690</v>
      </c>
    </row>
    <row r="12" spans="1:10" ht="14.1" customHeight="1" x14ac:dyDescent="0.15">
      <c r="A12" s="219"/>
      <c r="B12" s="219"/>
      <c r="C12" s="219"/>
      <c r="D12" s="201" t="s">
        <v>178</v>
      </c>
      <c r="E12" s="203">
        <v>2</v>
      </c>
      <c r="F12" s="203">
        <v>7597</v>
      </c>
      <c r="G12" s="203">
        <v>15194</v>
      </c>
      <c r="H12" s="203">
        <v>0</v>
      </c>
      <c r="I12" s="203">
        <v>0</v>
      </c>
      <c r="J12" s="203">
        <v>15194</v>
      </c>
    </row>
    <row r="13" spans="1:10" ht="14.1" customHeight="1" x14ac:dyDescent="0.15">
      <c r="A13" s="219"/>
      <c r="B13" s="219"/>
      <c r="C13" s="219"/>
      <c r="D13" s="201" t="s">
        <v>83</v>
      </c>
      <c r="E13" s="203">
        <v>1</v>
      </c>
      <c r="F13" s="203">
        <v>7597</v>
      </c>
      <c r="G13" s="203">
        <v>7597</v>
      </c>
      <c r="H13" s="203">
        <v>0</v>
      </c>
      <c r="I13" s="203">
        <v>0</v>
      </c>
      <c r="J13" s="203">
        <v>7597</v>
      </c>
    </row>
    <row r="14" spans="1:10" ht="29.1" customHeight="1" x14ac:dyDescent="0.15">
      <c r="A14" s="219"/>
      <c r="B14" s="219"/>
      <c r="C14" s="221" t="s">
        <v>202</v>
      </c>
      <c r="D14" s="201" t="s">
        <v>73</v>
      </c>
      <c r="E14" s="203">
        <v>11</v>
      </c>
      <c r="F14" s="203">
        <v>9019</v>
      </c>
      <c r="G14" s="203">
        <v>99209</v>
      </c>
      <c r="H14" s="203">
        <v>2034</v>
      </c>
      <c r="I14" s="203">
        <v>22371</v>
      </c>
      <c r="J14" s="203">
        <v>76838</v>
      </c>
    </row>
    <row r="15" spans="1:10" ht="14.1" customHeight="1" x14ac:dyDescent="0.15">
      <c r="A15" s="219"/>
      <c r="B15" s="219"/>
      <c r="C15" s="219"/>
      <c r="D15" s="201" t="s">
        <v>93</v>
      </c>
      <c r="E15" s="203">
        <v>480</v>
      </c>
      <c r="F15" s="203">
        <v>9151</v>
      </c>
      <c r="G15" s="203">
        <v>4392480</v>
      </c>
      <c r="H15" s="203">
        <v>2166</v>
      </c>
      <c r="I15" s="203">
        <v>1039538</v>
      </c>
      <c r="J15" s="203">
        <v>3352942</v>
      </c>
    </row>
    <row r="16" spans="1:10" ht="29.1" customHeight="1" x14ac:dyDescent="0.15">
      <c r="A16" s="219"/>
      <c r="B16" s="219"/>
      <c r="C16" s="221" t="s">
        <v>204</v>
      </c>
      <c r="D16" s="201" t="s">
        <v>82</v>
      </c>
      <c r="E16" s="203">
        <v>2</v>
      </c>
      <c r="F16" s="203">
        <v>14057</v>
      </c>
      <c r="G16" s="203">
        <v>28114</v>
      </c>
      <c r="H16" s="203">
        <v>7072</v>
      </c>
      <c r="I16" s="203">
        <v>14143</v>
      </c>
      <c r="J16" s="203">
        <v>13971</v>
      </c>
    </row>
    <row r="17" spans="1:10" ht="14.1" customHeight="1" x14ac:dyDescent="0.15">
      <c r="A17" s="219"/>
      <c r="B17" s="219"/>
      <c r="C17" s="219"/>
      <c r="D17" s="201" t="s">
        <v>75</v>
      </c>
      <c r="E17" s="203">
        <v>1</v>
      </c>
      <c r="F17" s="203">
        <v>15119</v>
      </c>
      <c r="G17" s="203">
        <v>15119</v>
      </c>
      <c r="H17" s="203">
        <v>8134</v>
      </c>
      <c r="I17" s="203">
        <v>8134</v>
      </c>
      <c r="J17" s="203">
        <v>6985</v>
      </c>
    </row>
    <row r="18" spans="1:10" ht="14.1" customHeight="1" x14ac:dyDescent="0.15">
      <c r="A18" s="219"/>
      <c r="B18" s="219"/>
      <c r="C18" s="219"/>
      <c r="D18" s="201" t="s">
        <v>73</v>
      </c>
      <c r="E18" s="203">
        <v>15928</v>
      </c>
      <c r="F18" s="203">
        <v>8232</v>
      </c>
      <c r="G18" s="203">
        <v>131119296</v>
      </c>
      <c r="H18" s="203">
        <v>1247</v>
      </c>
      <c r="I18" s="203">
        <v>19857488</v>
      </c>
      <c r="J18" s="203">
        <v>111261808</v>
      </c>
    </row>
    <row r="19" spans="1:10" ht="14.1" customHeight="1" x14ac:dyDescent="0.15">
      <c r="A19" s="219"/>
      <c r="B19" s="219"/>
      <c r="C19" s="219"/>
      <c r="D19" s="201" t="s">
        <v>93</v>
      </c>
      <c r="E19" s="203">
        <v>4717</v>
      </c>
      <c r="F19" s="203">
        <v>8364</v>
      </c>
      <c r="G19" s="203">
        <v>39452988</v>
      </c>
      <c r="H19" s="203">
        <v>1379</v>
      </c>
      <c r="I19" s="203">
        <v>6503343</v>
      </c>
      <c r="J19" s="203">
        <v>32949645</v>
      </c>
    </row>
    <row r="20" spans="1:10" ht="14.1" customHeight="1" x14ac:dyDescent="0.15">
      <c r="A20" s="219"/>
      <c r="B20" s="220" t="s">
        <v>205</v>
      </c>
      <c r="C20" s="218" t="s">
        <v>114</v>
      </c>
      <c r="D20" s="201" t="s">
        <v>206</v>
      </c>
      <c r="E20" s="203">
        <v>369</v>
      </c>
      <c r="F20" s="203">
        <v>23764</v>
      </c>
      <c r="G20" s="203">
        <v>8768916</v>
      </c>
      <c r="H20" s="203">
        <v>3941</v>
      </c>
      <c r="I20" s="203">
        <v>1454229</v>
      </c>
      <c r="J20" s="203">
        <v>7314687</v>
      </c>
    </row>
    <row r="21" spans="1:10" ht="14.1" customHeight="1" x14ac:dyDescent="0.15">
      <c r="A21" s="219"/>
      <c r="B21" s="219"/>
      <c r="C21" s="219"/>
      <c r="D21" s="201" t="s">
        <v>208</v>
      </c>
      <c r="E21" s="203">
        <v>426</v>
      </c>
      <c r="F21" s="203">
        <v>20467</v>
      </c>
      <c r="G21" s="203">
        <v>8718942</v>
      </c>
      <c r="H21" s="203">
        <v>3941</v>
      </c>
      <c r="I21" s="203">
        <v>1678866</v>
      </c>
      <c r="J21" s="203">
        <v>7040076</v>
      </c>
    </row>
    <row r="22" spans="1:10" ht="14.1" customHeight="1" x14ac:dyDescent="0.15">
      <c r="A22" s="219"/>
      <c r="B22" s="219"/>
      <c r="C22" s="219"/>
      <c r="D22" s="201" t="s">
        <v>209</v>
      </c>
      <c r="E22" s="203">
        <v>3</v>
      </c>
      <c r="F22" s="203">
        <v>3119</v>
      </c>
      <c r="G22" s="203">
        <v>9357</v>
      </c>
      <c r="H22" s="203">
        <v>0</v>
      </c>
      <c r="I22" s="203">
        <v>0</v>
      </c>
      <c r="J22" s="203">
        <v>9357</v>
      </c>
    </row>
    <row r="23" spans="1:10" ht="29.1" customHeight="1" x14ac:dyDescent="0.15">
      <c r="A23" s="219"/>
      <c r="B23" s="221" t="s">
        <v>210</v>
      </c>
      <c r="C23" s="218" t="s">
        <v>69</v>
      </c>
      <c r="D23" s="201" t="s">
        <v>187</v>
      </c>
      <c r="E23" s="203">
        <v>2</v>
      </c>
      <c r="F23" s="203">
        <v>49182</v>
      </c>
      <c r="G23" s="203">
        <v>98364</v>
      </c>
      <c r="H23" s="203">
        <v>0</v>
      </c>
      <c r="I23" s="203">
        <v>0</v>
      </c>
      <c r="J23" s="203">
        <v>98364</v>
      </c>
    </row>
    <row r="24" spans="1:10" ht="14.1" customHeight="1" x14ac:dyDescent="0.15">
      <c r="A24" s="219"/>
      <c r="B24" s="219"/>
      <c r="C24" s="219"/>
      <c r="D24" s="201" t="s">
        <v>188</v>
      </c>
      <c r="E24" s="203">
        <v>5</v>
      </c>
      <c r="F24" s="203">
        <v>29422</v>
      </c>
      <c r="G24" s="203">
        <v>147110</v>
      </c>
      <c r="H24" s="203">
        <v>0</v>
      </c>
      <c r="I24" s="203">
        <v>0</v>
      </c>
      <c r="J24" s="203">
        <v>147110</v>
      </c>
    </row>
    <row r="25" spans="1:10" ht="14.1" customHeight="1" x14ac:dyDescent="0.15">
      <c r="A25" s="219"/>
      <c r="B25" s="219"/>
      <c r="C25" s="219"/>
      <c r="D25" s="201" t="s">
        <v>87</v>
      </c>
      <c r="E25" s="203">
        <v>4</v>
      </c>
      <c r="F25" s="203">
        <v>29422</v>
      </c>
      <c r="G25" s="203">
        <v>117688</v>
      </c>
      <c r="H25" s="203">
        <v>0</v>
      </c>
      <c r="I25" s="203">
        <v>0</v>
      </c>
      <c r="J25" s="203">
        <v>117688</v>
      </c>
    </row>
    <row r="26" spans="1:10" ht="14.1" customHeight="1" x14ac:dyDescent="0.15">
      <c r="A26" s="219"/>
      <c r="B26" s="219"/>
      <c r="C26" s="219"/>
      <c r="D26" s="201" t="s">
        <v>184</v>
      </c>
      <c r="E26" s="203">
        <v>6</v>
      </c>
      <c r="F26" s="203">
        <v>14352</v>
      </c>
      <c r="G26" s="203">
        <v>86112</v>
      </c>
      <c r="H26" s="203">
        <v>0</v>
      </c>
      <c r="I26" s="203">
        <v>0</v>
      </c>
      <c r="J26" s="203">
        <v>86112</v>
      </c>
    </row>
    <row r="27" spans="1:10" ht="14.1" customHeight="1" x14ac:dyDescent="0.15">
      <c r="A27" s="219"/>
      <c r="B27" s="219"/>
      <c r="C27" s="219"/>
      <c r="D27" s="201" t="s">
        <v>80</v>
      </c>
      <c r="E27" s="203">
        <v>7</v>
      </c>
      <c r="F27" s="203">
        <v>14352</v>
      </c>
      <c r="G27" s="203">
        <v>100464</v>
      </c>
      <c r="H27" s="203">
        <v>0</v>
      </c>
      <c r="I27" s="203">
        <v>0</v>
      </c>
      <c r="J27" s="203">
        <v>100464</v>
      </c>
    </row>
    <row r="28" spans="1:10" ht="14.1" customHeight="1" x14ac:dyDescent="0.15">
      <c r="A28" s="219"/>
      <c r="B28" s="219"/>
      <c r="C28" s="219"/>
      <c r="D28" s="201" t="s">
        <v>189</v>
      </c>
      <c r="E28" s="203">
        <v>5</v>
      </c>
      <c r="F28" s="203">
        <v>10977</v>
      </c>
      <c r="G28" s="203">
        <v>54885</v>
      </c>
      <c r="H28" s="203">
        <v>0</v>
      </c>
      <c r="I28" s="203">
        <v>0</v>
      </c>
      <c r="J28" s="203">
        <v>54885</v>
      </c>
    </row>
    <row r="29" spans="1:10" ht="14.1" customHeight="1" x14ac:dyDescent="0.15">
      <c r="A29" s="219"/>
      <c r="B29" s="219"/>
      <c r="C29" s="219"/>
      <c r="D29" s="201" t="s">
        <v>85</v>
      </c>
      <c r="E29" s="203">
        <v>9</v>
      </c>
      <c r="F29" s="203">
        <v>10977</v>
      </c>
      <c r="G29" s="203">
        <v>98793</v>
      </c>
      <c r="H29" s="203">
        <v>0</v>
      </c>
      <c r="I29" s="203">
        <v>0</v>
      </c>
      <c r="J29" s="203">
        <v>98793</v>
      </c>
    </row>
    <row r="30" spans="1:10" ht="14.1" customHeight="1" x14ac:dyDescent="0.15">
      <c r="A30" s="219"/>
      <c r="B30" s="219"/>
      <c r="C30" s="219"/>
      <c r="D30" s="201" t="s">
        <v>179</v>
      </c>
      <c r="E30" s="203">
        <v>3</v>
      </c>
      <c r="F30" s="203">
        <v>7465</v>
      </c>
      <c r="G30" s="203">
        <v>22395</v>
      </c>
      <c r="H30" s="203">
        <v>0</v>
      </c>
      <c r="I30" s="203">
        <v>0</v>
      </c>
      <c r="J30" s="203">
        <v>22395</v>
      </c>
    </row>
    <row r="31" spans="1:10" ht="14.1" customHeight="1" x14ac:dyDescent="0.15">
      <c r="A31" s="219"/>
      <c r="B31" s="219"/>
      <c r="C31" s="219"/>
      <c r="D31" s="201" t="s">
        <v>190</v>
      </c>
      <c r="E31" s="203">
        <v>1</v>
      </c>
      <c r="F31" s="203">
        <v>2635</v>
      </c>
      <c r="G31" s="203">
        <v>2635</v>
      </c>
      <c r="H31" s="203">
        <v>0</v>
      </c>
      <c r="I31" s="203">
        <v>0</v>
      </c>
      <c r="J31" s="203">
        <v>2635</v>
      </c>
    </row>
    <row r="32" spans="1:10" ht="14.1" customHeight="1" x14ac:dyDescent="0.15">
      <c r="A32" s="219"/>
      <c r="B32" s="219"/>
      <c r="C32" s="219"/>
      <c r="D32" s="201" t="s">
        <v>86</v>
      </c>
      <c r="E32" s="203">
        <v>1</v>
      </c>
      <c r="F32" s="203">
        <v>2635</v>
      </c>
      <c r="G32" s="203">
        <v>2635</v>
      </c>
      <c r="H32" s="203">
        <v>0</v>
      </c>
      <c r="I32" s="203">
        <v>0</v>
      </c>
      <c r="J32" s="203">
        <v>2635</v>
      </c>
    </row>
    <row r="33" spans="1:10" ht="14.1" customHeight="1" x14ac:dyDescent="0.15">
      <c r="A33" s="219"/>
      <c r="B33" s="219"/>
      <c r="C33" s="219"/>
      <c r="D33" s="201" t="s">
        <v>191</v>
      </c>
      <c r="E33" s="203">
        <v>1</v>
      </c>
      <c r="F33" s="203">
        <v>1318</v>
      </c>
      <c r="G33" s="203">
        <v>1318</v>
      </c>
      <c r="H33" s="203">
        <v>0</v>
      </c>
      <c r="I33" s="203">
        <v>0</v>
      </c>
      <c r="J33" s="203">
        <v>1318</v>
      </c>
    </row>
    <row r="34" spans="1:10" ht="14.1" customHeight="1" x14ac:dyDescent="0.15">
      <c r="A34" s="219"/>
      <c r="B34" s="219"/>
      <c r="C34" s="219"/>
      <c r="D34" s="201" t="s">
        <v>70</v>
      </c>
      <c r="E34" s="203">
        <v>1</v>
      </c>
      <c r="F34" s="203">
        <v>26450</v>
      </c>
      <c r="G34" s="203">
        <v>26450</v>
      </c>
      <c r="H34" s="203">
        <v>0</v>
      </c>
      <c r="I34" s="203">
        <v>0</v>
      </c>
      <c r="J34" s="203">
        <v>26450</v>
      </c>
    </row>
    <row r="35" spans="1:10" ht="14.1" customHeight="1" x14ac:dyDescent="0.15">
      <c r="A35" s="219"/>
      <c r="B35" s="219"/>
      <c r="C35" s="219"/>
      <c r="D35" s="201" t="s">
        <v>185</v>
      </c>
      <c r="E35" s="203">
        <v>6</v>
      </c>
      <c r="F35" s="203">
        <v>4479</v>
      </c>
      <c r="G35" s="203">
        <v>26874</v>
      </c>
      <c r="H35" s="203">
        <v>0</v>
      </c>
      <c r="I35" s="203">
        <v>0</v>
      </c>
      <c r="J35" s="203">
        <v>26874</v>
      </c>
    </row>
    <row r="36" spans="1:10" ht="14.1" customHeight="1" x14ac:dyDescent="0.15">
      <c r="A36" s="219"/>
      <c r="B36" s="219"/>
      <c r="C36" s="219"/>
      <c r="D36" s="201" t="s">
        <v>180</v>
      </c>
      <c r="E36" s="203">
        <v>4</v>
      </c>
      <c r="F36" s="203">
        <v>4479</v>
      </c>
      <c r="G36" s="203">
        <v>17916</v>
      </c>
      <c r="H36" s="203">
        <v>0</v>
      </c>
      <c r="I36" s="203">
        <v>0</v>
      </c>
      <c r="J36" s="203">
        <v>17916</v>
      </c>
    </row>
    <row r="37" spans="1:10" ht="14.1" customHeight="1" x14ac:dyDescent="0.15">
      <c r="A37" s="219"/>
      <c r="B37" s="219"/>
      <c r="C37" s="219"/>
      <c r="D37" s="201" t="s">
        <v>186</v>
      </c>
      <c r="E37" s="203">
        <v>36</v>
      </c>
      <c r="F37" s="203">
        <v>5580</v>
      </c>
      <c r="G37" s="203">
        <v>200880</v>
      </c>
      <c r="H37" s="203">
        <v>0</v>
      </c>
      <c r="I37" s="203">
        <v>0</v>
      </c>
      <c r="J37" s="203">
        <v>200880</v>
      </c>
    </row>
    <row r="38" spans="1:10" ht="14.1" customHeight="1" x14ac:dyDescent="0.15">
      <c r="A38" s="219"/>
      <c r="B38" s="219"/>
      <c r="C38" s="219"/>
      <c r="D38" s="201" t="s">
        <v>181</v>
      </c>
      <c r="E38" s="203">
        <v>8</v>
      </c>
      <c r="F38" s="203">
        <v>5580</v>
      </c>
      <c r="G38" s="203">
        <v>44640</v>
      </c>
      <c r="H38" s="203">
        <v>0</v>
      </c>
      <c r="I38" s="203">
        <v>0</v>
      </c>
      <c r="J38" s="203">
        <v>44640</v>
      </c>
    </row>
    <row r="39" spans="1:10" ht="29.1" customHeight="1" x14ac:dyDescent="0.15">
      <c r="A39" s="219"/>
      <c r="B39" s="219"/>
      <c r="C39" s="221" t="s">
        <v>202</v>
      </c>
      <c r="D39" s="201" t="s">
        <v>72</v>
      </c>
      <c r="E39" s="203">
        <v>97</v>
      </c>
      <c r="F39" s="203">
        <v>4358</v>
      </c>
      <c r="G39" s="203">
        <v>422726</v>
      </c>
      <c r="H39" s="203">
        <v>1554</v>
      </c>
      <c r="I39" s="203">
        <v>150738</v>
      </c>
      <c r="J39" s="203">
        <v>271988</v>
      </c>
    </row>
    <row r="40" spans="1:10" ht="14.1" customHeight="1" x14ac:dyDescent="0.15">
      <c r="A40" s="219"/>
      <c r="B40" s="219"/>
      <c r="C40" s="219"/>
      <c r="D40" s="201" t="s">
        <v>81</v>
      </c>
      <c r="E40" s="203">
        <v>43</v>
      </c>
      <c r="F40" s="203">
        <v>30976</v>
      </c>
      <c r="G40" s="203">
        <v>1331968</v>
      </c>
      <c r="H40" s="203">
        <v>1554</v>
      </c>
      <c r="I40" s="203">
        <v>66822</v>
      </c>
      <c r="J40" s="203">
        <v>1265146</v>
      </c>
    </row>
    <row r="41" spans="1:10" ht="14.1" customHeight="1" x14ac:dyDescent="0.15">
      <c r="A41" s="219"/>
      <c r="B41" s="219"/>
      <c r="C41" s="219"/>
      <c r="D41" s="201" t="s">
        <v>75</v>
      </c>
      <c r="E41" s="203">
        <v>2</v>
      </c>
      <c r="F41" s="203">
        <v>15906</v>
      </c>
      <c r="G41" s="203">
        <v>31812</v>
      </c>
      <c r="H41" s="203">
        <v>1554</v>
      </c>
      <c r="I41" s="203">
        <v>3108</v>
      </c>
      <c r="J41" s="203">
        <v>28704</v>
      </c>
    </row>
    <row r="42" spans="1:10" ht="14.1" customHeight="1" x14ac:dyDescent="0.15">
      <c r="A42" s="219"/>
      <c r="B42" s="219"/>
      <c r="C42" s="219"/>
      <c r="D42" s="201" t="s">
        <v>76</v>
      </c>
      <c r="E42" s="203">
        <v>5</v>
      </c>
      <c r="F42" s="203">
        <v>12531</v>
      </c>
      <c r="G42" s="203">
        <v>62655</v>
      </c>
      <c r="H42" s="203">
        <v>1554</v>
      </c>
      <c r="I42" s="203">
        <v>7770</v>
      </c>
      <c r="J42" s="203">
        <v>54885</v>
      </c>
    </row>
    <row r="43" spans="1:10" ht="14.1" customHeight="1" x14ac:dyDescent="0.15">
      <c r="A43" s="219"/>
      <c r="B43" s="219"/>
      <c r="C43" s="219"/>
      <c r="D43" s="201" t="s">
        <v>73</v>
      </c>
      <c r="E43" s="203">
        <v>5</v>
      </c>
      <c r="F43" s="203">
        <v>9019</v>
      </c>
      <c r="G43" s="203">
        <v>45095</v>
      </c>
      <c r="H43" s="203">
        <v>1554</v>
      </c>
      <c r="I43" s="203">
        <v>7770</v>
      </c>
      <c r="J43" s="203">
        <v>37325</v>
      </c>
    </row>
    <row r="44" spans="1:10" ht="14.1" customHeight="1" x14ac:dyDescent="0.15">
      <c r="A44" s="219"/>
      <c r="B44" s="219"/>
      <c r="C44" s="219"/>
      <c r="D44" s="201" t="s">
        <v>84</v>
      </c>
      <c r="E44" s="203">
        <v>1</v>
      </c>
      <c r="F44" s="203">
        <v>4189</v>
      </c>
      <c r="G44" s="203">
        <v>4189</v>
      </c>
      <c r="H44" s="203">
        <v>1554</v>
      </c>
      <c r="I44" s="203">
        <v>1554</v>
      </c>
      <c r="J44" s="203">
        <v>2635</v>
      </c>
    </row>
    <row r="45" spans="1:10" ht="14.1" customHeight="1" x14ac:dyDescent="0.15">
      <c r="A45" s="219"/>
      <c r="B45" s="219"/>
      <c r="C45" s="219"/>
      <c r="D45" s="201" t="s">
        <v>71</v>
      </c>
      <c r="E45" s="203">
        <v>5</v>
      </c>
      <c r="F45" s="203">
        <v>28004</v>
      </c>
      <c r="G45" s="203">
        <v>140020</v>
      </c>
      <c r="H45" s="203">
        <v>1554</v>
      </c>
      <c r="I45" s="203">
        <v>7770</v>
      </c>
      <c r="J45" s="203">
        <v>132250</v>
      </c>
    </row>
    <row r="46" spans="1:10" ht="14.1" customHeight="1" x14ac:dyDescent="0.15">
      <c r="A46" s="219"/>
      <c r="B46" s="219"/>
      <c r="C46" s="219"/>
      <c r="D46" s="201" t="s">
        <v>182</v>
      </c>
      <c r="E46" s="203">
        <v>44</v>
      </c>
      <c r="F46" s="203">
        <v>6033</v>
      </c>
      <c r="G46" s="203">
        <v>265452</v>
      </c>
      <c r="H46" s="203">
        <v>1554</v>
      </c>
      <c r="I46" s="203">
        <v>68376</v>
      </c>
      <c r="J46" s="203">
        <v>197076</v>
      </c>
    </row>
    <row r="47" spans="1:10" ht="14.1" customHeight="1" x14ac:dyDescent="0.15">
      <c r="A47" s="219"/>
      <c r="B47" s="219"/>
      <c r="C47" s="219"/>
      <c r="D47" s="201" t="s">
        <v>183</v>
      </c>
      <c r="E47" s="203">
        <v>17</v>
      </c>
      <c r="F47" s="203">
        <v>7134</v>
      </c>
      <c r="G47" s="203">
        <v>121278</v>
      </c>
      <c r="H47" s="203">
        <v>1554</v>
      </c>
      <c r="I47" s="203">
        <v>26418</v>
      </c>
      <c r="J47" s="203">
        <v>94860</v>
      </c>
    </row>
    <row r="48" spans="1:10" ht="29.1" customHeight="1" x14ac:dyDescent="0.15">
      <c r="A48" s="219"/>
      <c r="B48" s="219"/>
      <c r="C48" s="221" t="s">
        <v>203</v>
      </c>
      <c r="D48" s="201" t="s">
        <v>182</v>
      </c>
      <c r="E48" s="203">
        <v>8</v>
      </c>
      <c r="F48" s="203">
        <v>5519</v>
      </c>
      <c r="G48" s="203">
        <v>44152</v>
      </c>
      <c r="H48" s="203">
        <v>1495</v>
      </c>
      <c r="I48" s="203">
        <v>11960</v>
      </c>
      <c r="J48" s="203">
        <v>32192</v>
      </c>
    </row>
    <row r="49" spans="1:10" ht="14.1" customHeight="1" x14ac:dyDescent="0.15">
      <c r="A49" s="219"/>
      <c r="B49" s="219"/>
      <c r="C49" s="219"/>
      <c r="D49" s="201" t="s">
        <v>183</v>
      </c>
      <c r="E49" s="203">
        <v>162</v>
      </c>
      <c r="F49" s="203">
        <v>6689</v>
      </c>
      <c r="G49" s="203">
        <v>1083542</v>
      </c>
      <c r="H49" s="203">
        <v>1495</v>
      </c>
      <c r="I49" s="203">
        <v>242190</v>
      </c>
      <c r="J49" s="203">
        <v>841352</v>
      </c>
    </row>
    <row r="50" spans="1:10" ht="29.1" customHeight="1" x14ac:dyDescent="0.15">
      <c r="A50" s="219"/>
      <c r="B50" s="219"/>
      <c r="C50" s="221" t="s">
        <v>204</v>
      </c>
      <c r="D50" s="201" t="s">
        <v>72</v>
      </c>
      <c r="E50" s="203">
        <v>5506</v>
      </c>
      <c r="F50" s="203">
        <v>3571</v>
      </c>
      <c r="G50" s="203">
        <v>19661926</v>
      </c>
      <c r="H50" s="203">
        <v>767</v>
      </c>
      <c r="I50" s="203">
        <v>4223102</v>
      </c>
      <c r="J50" s="203">
        <v>15438824</v>
      </c>
    </row>
    <row r="51" spans="1:10" ht="14.1" customHeight="1" x14ac:dyDescent="0.15">
      <c r="A51" s="219"/>
      <c r="B51" s="219"/>
      <c r="C51" s="219"/>
      <c r="D51" s="201" t="s">
        <v>90</v>
      </c>
      <c r="E51" s="203">
        <v>58</v>
      </c>
      <c r="F51" s="203">
        <v>67687</v>
      </c>
      <c r="G51" s="203">
        <v>3925846</v>
      </c>
      <c r="H51" s="203">
        <v>767</v>
      </c>
      <c r="I51" s="203">
        <v>44486</v>
      </c>
      <c r="J51" s="203">
        <v>3881360</v>
      </c>
    </row>
    <row r="52" spans="1:10" ht="14.1" customHeight="1" x14ac:dyDescent="0.15">
      <c r="A52" s="219"/>
      <c r="B52" s="219"/>
      <c r="C52" s="219"/>
      <c r="D52" s="201" t="s">
        <v>104</v>
      </c>
      <c r="E52" s="203">
        <v>5</v>
      </c>
      <c r="F52" s="203">
        <v>49949</v>
      </c>
      <c r="G52" s="203">
        <v>249745</v>
      </c>
      <c r="H52" s="203">
        <v>767</v>
      </c>
      <c r="I52" s="203">
        <v>3835</v>
      </c>
      <c r="J52" s="203">
        <v>245910</v>
      </c>
    </row>
    <row r="53" spans="1:10" ht="14.1" customHeight="1" x14ac:dyDescent="0.15">
      <c r="A53" s="219"/>
      <c r="B53" s="219"/>
      <c r="C53" s="219"/>
      <c r="D53" s="201" t="s">
        <v>81</v>
      </c>
      <c r="E53" s="203">
        <v>1401</v>
      </c>
      <c r="F53" s="203">
        <v>30189</v>
      </c>
      <c r="G53" s="203">
        <v>42294789</v>
      </c>
      <c r="H53" s="203">
        <v>767</v>
      </c>
      <c r="I53" s="203">
        <v>1074567</v>
      </c>
      <c r="J53" s="203">
        <v>41220222</v>
      </c>
    </row>
    <row r="54" spans="1:10" ht="14.1" customHeight="1" x14ac:dyDescent="0.15">
      <c r="A54" s="219"/>
      <c r="B54" s="219"/>
      <c r="C54" s="219"/>
      <c r="D54" s="201" t="s">
        <v>75</v>
      </c>
      <c r="E54" s="203">
        <v>2409</v>
      </c>
      <c r="F54" s="203">
        <v>15119</v>
      </c>
      <c r="G54" s="203">
        <v>36421671</v>
      </c>
      <c r="H54" s="203">
        <v>767</v>
      </c>
      <c r="I54" s="203">
        <v>1847703</v>
      </c>
      <c r="J54" s="203">
        <v>34573968</v>
      </c>
    </row>
    <row r="55" spans="1:10" ht="14.1" customHeight="1" x14ac:dyDescent="0.15">
      <c r="A55" s="219"/>
      <c r="B55" s="219"/>
      <c r="C55" s="219"/>
      <c r="D55" s="201" t="s">
        <v>76</v>
      </c>
      <c r="E55" s="203">
        <v>1183</v>
      </c>
      <c r="F55" s="203">
        <v>11744</v>
      </c>
      <c r="G55" s="203">
        <v>13893152</v>
      </c>
      <c r="H55" s="203">
        <v>767</v>
      </c>
      <c r="I55" s="203">
        <v>907361</v>
      </c>
      <c r="J55" s="203">
        <v>12985791</v>
      </c>
    </row>
    <row r="56" spans="1:10" ht="14.1" customHeight="1" x14ac:dyDescent="0.15">
      <c r="A56" s="219"/>
      <c r="B56" s="219"/>
      <c r="C56" s="219"/>
      <c r="D56" s="201" t="s">
        <v>73</v>
      </c>
      <c r="E56" s="203">
        <v>712</v>
      </c>
      <c r="F56" s="203">
        <v>8232</v>
      </c>
      <c r="G56" s="203">
        <v>5861184</v>
      </c>
      <c r="H56" s="203">
        <v>767</v>
      </c>
      <c r="I56" s="203">
        <v>546104</v>
      </c>
      <c r="J56" s="203">
        <v>5315080</v>
      </c>
    </row>
    <row r="57" spans="1:10" ht="14.1" customHeight="1" x14ac:dyDescent="0.15">
      <c r="A57" s="219"/>
      <c r="B57" s="219"/>
      <c r="C57" s="219"/>
      <c r="D57" s="201" t="s">
        <v>74</v>
      </c>
      <c r="E57" s="203">
        <v>8</v>
      </c>
      <c r="F57" s="203">
        <v>5413</v>
      </c>
      <c r="G57" s="203">
        <v>43304</v>
      </c>
      <c r="H57" s="203">
        <v>767</v>
      </c>
      <c r="I57" s="203">
        <v>6136</v>
      </c>
      <c r="J57" s="203">
        <v>37168</v>
      </c>
    </row>
    <row r="58" spans="1:10" ht="14.1" customHeight="1" x14ac:dyDescent="0.15">
      <c r="A58" s="219"/>
      <c r="B58" s="219"/>
      <c r="C58" s="219"/>
      <c r="D58" s="201" t="s">
        <v>84</v>
      </c>
      <c r="E58" s="203">
        <v>87</v>
      </c>
      <c r="F58" s="203">
        <v>3402</v>
      </c>
      <c r="G58" s="203">
        <v>295974</v>
      </c>
      <c r="H58" s="203">
        <v>767</v>
      </c>
      <c r="I58" s="203">
        <v>66729</v>
      </c>
      <c r="J58" s="203">
        <v>229245</v>
      </c>
    </row>
    <row r="59" spans="1:10" ht="14.1" customHeight="1" x14ac:dyDescent="0.15">
      <c r="A59" s="219"/>
      <c r="B59" s="219"/>
      <c r="C59" s="219"/>
      <c r="D59" s="201" t="s">
        <v>77</v>
      </c>
      <c r="E59" s="203">
        <v>20</v>
      </c>
      <c r="F59" s="203">
        <v>2085</v>
      </c>
      <c r="G59" s="203">
        <v>41700</v>
      </c>
      <c r="H59" s="203">
        <v>767</v>
      </c>
      <c r="I59" s="203">
        <v>15340</v>
      </c>
      <c r="J59" s="203">
        <v>26360</v>
      </c>
    </row>
    <row r="60" spans="1:10" ht="14.1" customHeight="1" x14ac:dyDescent="0.15">
      <c r="A60" s="219"/>
      <c r="B60" s="219"/>
      <c r="C60" s="219"/>
      <c r="D60" s="201" t="s">
        <v>71</v>
      </c>
      <c r="E60" s="203">
        <v>86</v>
      </c>
      <c r="F60" s="203">
        <v>27217</v>
      </c>
      <c r="G60" s="203">
        <v>2340662</v>
      </c>
      <c r="H60" s="203">
        <v>767</v>
      </c>
      <c r="I60" s="203">
        <v>65962</v>
      </c>
      <c r="J60" s="203">
        <v>2274700</v>
      </c>
    </row>
    <row r="61" spans="1:10" ht="14.1" customHeight="1" x14ac:dyDescent="0.15">
      <c r="A61" s="219"/>
      <c r="B61" s="219"/>
      <c r="C61" s="219"/>
      <c r="D61" s="201" t="s">
        <v>182</v>
      </c>
      <c r="E61" s="203">
        <v>1529</v>
      </c>
      <c r="F61" s="203">
        <v>5246</v>
      </c>
      <c r="G61" s="203">
        <v>8021134</v>
      </c>
      <c r="H61" s="203">
        <v>767</v>
      </c>
      <c r="I61" s="203">
        <v>1172743</v>
      </c>
      <c r="J61" s="203">
        <v>6848391</v>
      </c>
    </row>
    <row r="62" spans="1:10" ht="14.1" customHeight="1" x14ac:dyDescent="0.15">
      <c r="A62" s="219"/>
      <c r="B62" s="219"/>
      <c r="C62" s="219"/>
      <c r="D62" s="201" t="s">
        <v>183</v>
      </c>
      <c r="E62" s="203">
        <v>5227</v>
      </c>
      <c r="F62" s="203">
        <v>6347</v>
      </c>
      <c r="G62" s="203">
        <v>33175769</v>
      </c>
      <c r="H62" s="203">
        <v>767</v>
      </c>
      <c r="I62" s="203">
        <v>4009109</v>
      </c>
      <c r="J62" s="203">
        <v>29166660</v>
      </c>
    </row>
    <row r="63" spans="1:10" ht="14.1" customHeight="1" x14ac:dyDescent="0.15">
      <c r="A63" s="219"/>
      <c r="B63" s="220" t="s">
        <v>211</v>
      </c>
      <c r="C63" s="218" t="s">
        <v>69</v>
      </c>
      <c r="D63" s="201" t="s">
        <v>187</v>
      </c>
      <c r="E63" s="203">
        <v>2</v>
      </c>
      <c r="F63" s="203">
        <v>49182</v>
      </c>
      <c r="G63" s="203">
        <v>98364</v>
      </c>
      <c r="H63" s="203">
        <v>1028</v>
      </c>
      <c r="I63" s="203">
        <v>2056</v>
      </c>
      <c r="J63" s="203">
        <v>96308</v>
      </c>
    </row>
    <row r="64" spans="1:10" ht="14.1" customHeight="1" x14ac:dyDescent="0.15">
      <c r="A64" s="219"/>
      <c r="B64" s="219"/>
      <c r="C64" s="219"/>
      <c r="D64" s="201" t="s">
        <v>188</v>
      </c>
      <c r="E64" s="203">
        <v>31</v>
      </c>
      <c r="F64" s="203">
        <v>29422</v>
      </c>
      <c r="G64" s="203">
        <v>912082</v>
      </c>
      <c r="H64" s="203">
        <v>1028</v>
      </c>
      <c r="I64" s="203">
        <v>31874</v>
      </c>
      <c r="J64" s="203">
        <v>880208</v>
      </c>
    </row>
    <row r="65" spans="1:10" ht="14.1" customHeight="1" x14ac:dyDescent="0.15">
      <c r="A65" s="219"/>
      <c r="B65" s="219"/>
      <c r="C65" s="219"/>
      <c r="D65" s="201" t="s">
        <v>184</v>
      </c>
      <c r="E65" s="203">
        <v>54</v>
      </c>
      <c r="F65" s="203">
        <v>14352</v>
      </c>
      <c r="G65" s="203">
        <v>775008</v>
      </c>
      <c r="H65" s="203">
        <v>1028</v>
      </c>
      <c r="I65" s="203">
        <v>55522</v>
      </c>
      <c r="J65" s="203">
        <v>719486</v>
      </c>
    </row>
    <row r="66" spans="1:10" ht="14.1" customHeight="1" x14ac:dyDescent="0.15">
      <c r="A66" s="219"/>
      <c r="B66" s="219"/>
      <c r="C66" s="219"/>
      <c r="D66" s="201" t="s">
        <v>80</v>
      </c>
      <c r="E66" s="203">
        <v>2</v>
      </c>
      <c r="F66" s="203">
        <v>14352</v>
      </c>
      <c r="G66" s="203">
        <v>28704</v>
      </c>
      <c r="H66" s="203">
        <v>1028</v>
      </c>
      <c r="I66" s="203">
        <v>2056</v>
      </c>
      <c r="J66" s="203">
        <v>26648</v>
      </c>
    </row>
    <row r="67" spans="1:10" ht="14.1" customHeight="1" x14ac:dyDescent="0.15">
      <c r="A67" s="219"/>
      <c r="B67" s="219"/>
      <c r="C67" s="219"/>
      <c r="D67" s="201" t="s">
        <v>189</v>
      </c>
      <c r="E67" s="203">
        <v>121</v>
      </c>
      <c r="F67" s="203">
        <v>10977</v>
      </c>
      <c r="G67" s="203">
        <v>1328217</v>
      </c>
      <c r="H67" s="203">
        <v>1028</v>
      </c>
      <c r="I67" s="203">
        <v>124411</v>
      </c>
      <c r="J67" s="203">
        <v>1203806</v>
      </c>
    </row>
    <row r="68" spans="1:10" ht="14.1" customHeight="1" x14ac:dyDescent="0.15">
      <c r="A68" s="219"/>
      <c r="B68" s="219"/>
      <c r="C68" s="219"/>
      <c r="D68" s="201" t="s">
        <v>85</v>
      </c>
      <c r="E68" s="203">
        <v>3</v>
      </c>
      <c r="F68" s="203">
        <v>10977</v>
      </c>
      <c r="G68" s="203">
        <v>32931</v>
      </c>
      <c r="H68" s="203">
        <v>1028</v>
      </c>
      <c r="I68" s="203">
        <v>3085</v>
      </c>
      <c r="J68" s="203">
        <v>29846</v>
      </c>
    </row>
    <row r="69" spans="1:10" ht="14.1" customHeight="1" x14ac:dyDescent="0.15">
      <c r="A69" s="219"/>
      <c r="B69" s="219"/>
      <c r="C69" s="219"/>
      <c r="D69" s="201" t="s">
        <v>179</v>
      </c>
      <c r="E69" s="203">
        <v>109</v>
      </c>
      <c r="F69" s="203">
        <v>7465</v>
      </c>
      <c r="G69" s="203">
        <v>813685</v>
      </c>
      <c r="H69" s="203">
        <v>1028</v>
      </c>
      <c r="I69" s="203">
        <v>112072</v>
      </c>
      <c r="J69" s="203">
        <v>701613</v>
      </c>
    </row>
    <row r="70" spans="1:10" ht="14.1" customHeight="1" x14ac:dyDescent="0.15">
      <c r="A70" s="219"/>
      <c r="B70" s="219"/>
      <c r="C70" s="219"/>
      <c r="D70" s="201" t="s">
        <v>79</v>
      </c>
      <c r="E70" s="203">
        <v>3</v>
      </c>
      <c r="F70" s="203">
        <v>7465</v>
      </c>
      <c r="G70" s="203">
        <v>22395</v>
      </c>
      <c r="H70" s="203">
        <v>1028</v>
      </c>
      <c r="I70" s="203">
        <v>3085</v>
      </c>
      <c r="J70" s="203">
        <v>19310</v>
      </c>
    </row>
    <row r="71" spans="1:10" ht="14.1" customHeight="1" x14ac:dyDescent="0.15">
      <c r="A71" s="219"/>
      <c r="B71" s="219"/>
      <c r="C71" s="219"/>
      <c r="D71" s="201" t="s">
        <v>192</v>
      </c>
      <c r="E71" s="203">
        <v>2</v>
      </c>
      <c r="F71" s="203">
        <v>4646</v>
      </c>
      <c r="G71" s="203">
        <v>9292</v>
      </c>
      <c r="H71" s="203">
        <v>1028</v>
      </c>
      <c r="I71" s="203">
        <v>2056</v>
      </c>
      <c r="J71" s="203">
        <v>7236</v>
      </c>
    </row>
    <row r="72" spans="1:10" ht="14.1" customHeight="1" x14ac:dyDescent="0.15">
      <c r="A72" s="219"/>
      <c r="B72" s="219"/>
      <c r="C72" s="219"/>
      <c r="D72" s="201" t="s">
        <v>190</v>
      </c>
      <c r="E72" s="203">
        <v>1</v>
      </c>
      <c r="F72" s="203">
        <v>2635</v>
      </c>
      <c r="G72" s="203">
        <v>2635</v>
      </c>
      <c r="H72" s="203">
        <v>1028</v>
      </c>
      <c r="I72" s="203">
        <v>1028</v>
      </c>
      <c r="J72" s="203">
        <v>1607</v>
      </c>
    </row>
    <row r="73" spans="1:10" ht="14.1" customHeight="1" x14ac:dyDescent="0.15">
      <c r="A73" s="219"/>
      <c r="B73" s="219"/>
      <c r="C73" s="219"/>
      <c r="D73" s="201" t="s">
        <v>191</v>
      </c>
      <c r="E73" s="203">
        <v>3</v>
      </c>
      <c r="F73" s="203">
        <v>1318</v>
      </c>
      <c r="G73" s="203">
        <v>3954</v>
      </c>
      <c r="H73" s="203">
        <v>1028</v>
      </c>
      <c r="I73" s="203">
        <v>3085</v>
      </c>
      <c r="J73" s="203">
        <v>869</v>
      </c>
    </row>
    <row r="74" spans="1:10" ht="29.1" customHeight="1" x14ac:dyDescent="0.15">
      <c r="A74" s="219"/>
      <c r="B74" s="219"/>
      <c r="C74" s="221" t="s">
        <v>202</v>
      </c>
      <c r="D74" s="201" t="s">
        <v>81</v>
      </c>
      <c r="E74" s="203">
        <v>2</v>
      </c>
      <c r="F74" s="203">
        <v>30976</v>
      </c>
      <c r="G74" s="203">
        <v>61952</v>
      </c>
      <c r="H74" s="203">
        <v>2582</v>
      </c>
      <c r="I74" s="203">
        <v>5164</v>
      </c>
      <c r="J74" s="203">
        <v>56788</v>
      </c>
    </row>
    <row r="75" spans="1:10" ht="14.1" customHeight="1" x14ac:dyDescent="0.15">
      <c r="A75" s="219"/>
      <c r="B75" s="219"/>
      <c r="C75" s="219"/>
      <c r="D75" s="201" t="s">
        <v>75</v>
      </c>
      <c r="E75" s="203">
        <v>2</v>
      </c>
      <c r="F75" s="203">
        <v>15906</v>
      </c>
      <c r="G75" s="203">
        <v>31812</v>
      </c>
      <c r="H75" s="203">
        <v>2582</v>
      </c>
      <c r="I75" s="203">
        <v>5164</v>
      </c>
      <c r="J75" s="203">
        <v>26648</v>
      </c>
    </row>
    <row r="76" spans="1:10" ht="14.1" customHeight="1" x14ac:dyDescent="0.15">
      <c r="A76" s="219"/>
      <c r="B76" s="219"/>
      <c r="C76" s="219"/>
      <c r="D76" s="201" t="s">
        <v>76</v>
      </c>
      <c r="E76" s="203">
        <v>9</v>
      </c>
      <c r="F76" s="203">
        <v>12531</v>
      </c>
      <c r="G76" s="203">
        <v>112779</v>
      </c>
      <c r="H76" s="203">
        <v>2582</v>
      </c>
      <c r="I76" s="203">
        <v>23240</v>
      </c>
      <c r="J76" s="203">
        <v>89539</v>
      </c>
    </row>
    <row r="77" spans="1:10" ht="14.1" customHeight="1" x14ac:dyDescent="0.15">
      <c r="A77" s="219"/>
      <c r="B77" s="219"/>
      <c r="C77" s="219"/>
      <c r="D77" s="201" t="s">
        <v>73</v>
      </c>
      <c r="E77" s="203">
        <v>42</v>
      </c>
      <c r="F77" s="203">
        <v>9019</v>
      </c>
      <c r="G77" s="203">
        <v>378798</v>
      </c>
      <c r="H77" s="203">
        <v>2582</v>
      </c>
      <c r="I77" s="203">
        <v>108452</v>
      </c>
      <c r="J77" s="203">
        <v>270346</v>
      </c>
    </row>
    <row r="78" spans="1:10" ht="14.1" customHeight="1" x14ac:dyDescent="0.15">
      <c r="A78" s="219"/>
      <c r="B78" s="219"/>
      <c r="C78" s="219"/>
      <c r="D78" s="201" t="s">
        <v>77</v>
      </c>
      <c r="E78" s="203">
        <v>2</v>
      </c>
      <c r="F78" s="203">
        <v>2872</v>
      </c>
      <c r="G78" s="203">
        <v>5744</v>
      </c>
      <c r="H78" s="203">
        <v>2582</v>
      </c>
      <c r="I78" s="203">
        <v>5164</v>
      </c>
      <c r="J78" s="203">
        <v>580</v>
      </c>
    </row>
    <row r="79" spans="1:10" ht="29.1" customHeight="1" x14ac:dyDescent="0.15">
      <c r="A79" s="219"/>
      <c r="B79" s="219"/>
      <c r="C79" s="221" t="s">
        <v>204</v>
      </c>
      <c r="D79" s="201" t="s">
        <v>90</v>
      </c>
      <c r="E79" s="203">
        <v>22</v>
      </c>
      <c r="F79" s="203">
        <v>67687</v>
      </c>
      <c r="G79" s="203">
        <v>1489114</v>
      </c>
      <c r="H79" s="203">
        <v>1795</v>
      </c>
      <c r="I79" s="203">
        <v>39494</v>
      </c>
      <c r="J79" s="203">
        <v>1449620</v>
      </c>
    </row>
    <row r="80" spans="1:10" ht="14.1" customHeight="1" x14ac:dyDescent="0.15">
      <c r="A80" s="219"/>
      <c r="B80" s="219"/>
      <c r="C80" s="219"/>
      <c r="D80" s="201" t="s">
        <v>104</v>
      </c>
      <c r="E80" s="203">
        <v>66</v>
      </c>
      <c r="F80" s="203">
        <v>49949</v>
      </c>
      <c r="G80" s="203">
        <v>3296634</v>
      </c>
      <c r="H80" s="203">
        <v>1795</v>
      </c>
      <c r="I80" s="203">
        <v>118482</v>
      </c>
      <c r="J80" s="203">
        <v>3178152</v>
      </c>
    </row>
    <row r="81" spans="1:10" ht="14.1" customHeight="1" x14ac:dyDescent="0.15">
      <c r="A81" s="219"/>
      <c r="B81" s="219"/>
      <c r="C81" s="219"/>
      <c r="D81" s="201" t="s">
        <v>81</v>
      </c>
      <c r="E81" s="203">
        <v>1156</v>
      </c>
      <c r="F81" s="203">
        <v>30189</v>
      </c>
      <c r="G81" s="203">
        <v>34898484</v>
      </c>
      <c r="H81" s="203">
        <v>1795</v>
      </c>
      <c r="I81" s="203">
        <v>2075236</v>
      </c>
      <c r="J81" s="203">
        <v>32823248</v>
      </c>
    </row>
    <row r="82" spans="1:10" ht="14.1" customHeight="1" x14ac:dyDescent="0.15">
      <c r="A82" s="219"/>
      <c r="B82" s="219"/>
      <c r="C82" s="219"/>
      <c r="D82" s="201" t="s">
        <v>75</v>
      </c>
      <c r="E82" s="203">
        <v>3469</v>
      </c>
      <c r="F82" s="203">
        <v>15119</v>
      </c>
      <c r="G82" s="203">
        <v>52447811</v>
      </c>
      <c r="H82" s="203">
        <v>1795</v>
      </c>
      <c r="I82" s="203">
        <v>6227504</v>
      </c>
      <c r="J82" s="203">
        <v>46220307</v>
      </c>
    </row>
    <row r="83" spans="1:10" ht="14.1" customHeight="1" x14ac:dyDescent="0.15">
      <c r="A83" s="219"/>
      <c r="B83" s="219"/>
      <c r="C83" s="219"/>
      <c r="D83" s="201" t="s">
        <v>76</v>
      </c>
      <c r="E83" s="203">
        <v>6932</v>
      </c>
      <c r="F83" s="203">
        <v>11744</v>
      </c>
      <c r="G83" s="203">
        <v>81409408</v>
      </c>
      <c r="H83" s="203">
        <v>1795</v>
      </c>
      <c r="I83" s="203">
        <v>12444236</v>
      </c>
      <c r="J83" s="203">
        <v>68965172</v>
      </c>
    </row>
    <row r="84" spans="1:10" ht="14.1" customHeight="1" x14ac:dyDescent="0.15">
      <c r="A84" s="219"/>
      <c r="B84" s="219"/>
      <c r="C84" s="219"/>
      <c r="D84" s="201" t="s">
        <v>73</v>
      </c>
      <c r="E84" s="203">
        <v>10947</v>
      </c>
      <c r="F84" s="203">
        <v>8232</v>
      </c>
      <c r="G84" s="203">
        <v>90115704</v>
      </c>
      <c r="H84" s="203">
        <v>1795</v>
      </c>
      <c r="I84" s="203">
        <v>19651912</v>
      </c>
      <c r="J84" s="203">
        <v>70463792</v>
      </c>
    </row>
    <row r="85" spans="1:10" ht="14.1" customHeight="1" x14ac:dyDescent="0.15">
      <c r="A85" s="219"/>
      <c r="B85" s="219"/>
      <c r="C85" s="219"/>
      <c r="D85" s="201" t="s">
        <v>74</v>
      </c>
      <c r="E85" s="203">
        <v>126</v>
      </c>
      <c r="F85" s="203">
        <v>5413</v>
      </c>
      <c r="G85" s="203">
        <v>682038</v>
      </c>
      <c r="H85" s="203">
        <v>1795</v>
      </c>
      <c r="I85" s="203">
        <v>226194</v>
      </c>
      <c r="J85" s="203">
        <v>455844</v>
      </c>
    </row>
    <row r="86" spans="1:10" ht="14.1" customHeight="1" x14ac:dyDescent="0.15">
      <c r="A86" s="219"/>
      <c r="B86" s="219"/>
      <c r="C86" s="219"/>
      <c r="D86" s="201" t="s">
        <v>84</v>
      </c>
      <c r="E86" s="203">
        <v>2</v>
      </c>
      <c r="F86" s="203">
        <v>3402</v>
      </c>
      <c r="G86" s="203">
        <v>6804</v>
      </c>
      <c r="H86" s="203">
        <v>1795</v>
      </c>
      <c r="I86" s="203">
        <v>3590</v>
      </c>
      <c r="J86" s="203">
        <v>3214</v>
      </c>
    </row>
    <row r="87" spans="1:10" ht="14.1" customHeight="1" x14ac:dyDescent="0.15">
      <c r="A87" s="219"/>
      <c r="B87" s="219"/>
      <c r="C87" s="219"/>
      <c r="D87" s="201" t="s">
        <v>77</v>
      </c>
      <c r="E87" s="203">
        <v>823</v>
      </c>
      <c r="F87" s="203">
        <v>2085</v>
      </c>
      <c r="G87" s="203">
        <v>1715955</v>
      </c>
      <c r="H87" s="203">
        <v>1795</v>
      </c>
      <c r="I87" s="203">
        <v>1477439</v>
      </c>
      <c r="J87" s="203">
        <v>238516</v>
      </c>
    </row>
    <row r="88" spans="1:10" ht="29.1" customHeight="1" x14ac:dyDescent="0.15">
      <c r="A88" s="221" t="s">
        <v>193</v>
      </c>
      <c r="B88" s="219" t="s">
        <v>55</v>
      </c>
      <c r="C88" s="219"/>
      <c r="D88" s="219"/>
      <c r="E88" s="203">
        <v>10015</v>
      </c>
      <c r="F88" s="203"/>
      <c r="G88" s="203">
        <v>136801095</v>
      </c>
      <c r="H88" s="203"/>
      <c r="I88" s="203">
        <v>7595804</v>
      </c>
      <c r="J88" s="203">
        <v>129205291</v>
      </c>
    </row>
    <row r="89" spans="1:10" ht="14.1" customHeight="1" x14ac:dyDescent="0.15">
      <c r="A89" s="219"/>
      <c r="B89" s="201" t="s">
        <v>65</v>
      </c>
      <c r="C89" s="201" t="s">
        <v>66</v>
      </c>
      <c r="D89" s="201" t="s">
        <v>67</v>
      </c>
      <c r="E89" s="216">
        <v>2</v>
      </c>
      <c r="F89" s="216">
        <v>11085</v>
      </c>
      <c r="G89" s="216">
        <v>22170</v>
      </c>
      <c r="H89" s="216">
        <v>0</v>
      </c>
      <c r="I89" s="216">
        <v>0</v>
      </c>
      <c r="J89" s="216">
        <v>22170</v>
      </c>
    </row>
    <row r="90" spans="1:10" ht="14.1" customHeight="1" x14ac:dyDescent="0.15">
      <c r="A90" s="219"/>
      <c r="B90" s="220" t="s">
        <v>68</v>
      </c>
      <c r="C90" s="218" t="s">
        <v>69</v>
      </c>
      <c r="D90" s="201" t="s">
        <v>177</v>
      </c>
      <c r="E90" s="217"/>
      <c r="F90" s="217"/>
      <c r="G90" s="217"/>
      <c r="H90" s="217"/>
      <c r="I90" s="217"/>
      <c r="J90" s="217"/>
    </row>
    <row r="91" spans="1:10" ht="14.1" customHeight="1" x14ac:dyDescent="0.15">
      <c r="A91" s="219"/>
      <c r="B91" s="219"/>
      <c r="C91" s="219"/>
      <c r="D91" s="201" t="s">
        <v>175</v>
      </c>
      <c r="E91" s="203">
        <v>6</v>
      </c>
      <c r="F91" s="203">
        <v>11085</v>
      </c>
      <c r="G91" s="203">
        <v>66510</v>
      </c>
      <c r="H91" s="203">
        <v>0</v>
      </c>
      <c r="I91" s="203">
        <v>0</v>
      </c>
      <c r="J91" s="203">
        <v>66510</v>
      </c>
    </row>
    <row r="92" spans="1:10" ht="29.1" customHeight="1" x14ac:dyDescent="0.15">
      <c r="A92" s="219"/>
      <c r="B92" s="219"/>
      <c r="C92" s="202" t="s">
        <v>202</v>
      </c>
      <c r="D92" s="201" t="s">
        <v>176</v>
      </c>
      <c r="E92" s="203">
        <v>16</v>
      </c>
      <c r="F92" s="203">
        <v>12639</v>
      </c>
      <c r="G92" s="203">
        <v>202224</v>
      </c>
      <c r="H92" s="203">
        <v>2565</v>
      </c>
      <c r="I92" s="203">
        <v>41040</v>
      </c>
      <c r="J92" s="203">
        <v>161184</v>
      </c>
    </row>
    <row r="93" spans="1:10" ht="29.1" customHeight="1" x14ac:dyDescent="0.15">
      <c r="A93" s="219"/>
      <c r="B93" s="219"/>
      <c r="C93" s="202" t="s">
        <v>204</v>
      </c>
      <c r="D93" s="201" t="s">
        <v>176</v>
      </c>
      <c r="E93" s="203">
        <v>1651</v>
      </c>
      <c r="F93" s="203">
        <v>11852</v>
      </c>
      <c r="G93" s="203">
        <v>19567652</v>
      </c>
      <c r="H93" s="203">
        <v>1778</v>
      </c>
      <c r="I93" s="203">
        <v>2935478</v>
      </c>
      <c r="J93" s="203">
        <v>16632174</v>
      </c>
    </row>
    <row r="94" spans="1:10" ht="29.1" customHeight="1" x14ac:dyDescent="0.15">
      <c r="A94" s="219"/>
      <c r="B94" s="221" t="s">
        <v>210</v>
      </c>
      <c r="C94" s="218" t="s">
        <v>69</v>
      </c>
      <c r="D94" s="201" t="s">
        <v>187</v>
      </c>
      <c r="E94" s="203">
        <v>1</v>
      </c>
      <c r="F94" s="203">
        <v>49182</v>
      </c>
      <c r="G94" s="203">
        <v>49182</v>
      </c>
      <c r="H94" s="203">
        <v>0</v>
      </c>
      <c r="I94" s="203">
        <v>0</v>
      </c>
      <c r="J94" s="203">
        <v>49182</v>
      </c>
    </row>
    <row r="95" spans="1:10" ht="14.1" customHeight="1" x14ac:dyDescent="0.15">
      <c r="A95" s="219"/>
      <c r="B95" s="219"/>
      <c r="C95" s="219"/>
      <c r="D95" s="201" t="s">
        <v>188</v>
      </c>
      <c r="E95" s="203">
        <v>1</v>
      </c>
      <c r="F95" s="203">
        <v>29422</v>
      </c>
      <c r="G95" s="203">
        <v>29422</v>
      </c>
      <c r="H95" s="203">
        <v>0</v>
      </c>
      <c r="I95" s="203">
        <v>0</v>
      </c>
      <c r="J95" s="203">
        <v>29422</v>
      </c>
    </row>
    <row r="96" spans="1:10" ht="14.1" customHeight="1" x14ac:dyDescent="0.15">
      <c r="A96" s="219"/>
      <c r="B96" s="219"/>
      <c r="C96" s="219"/>
      <c r="D96" s="201" t="s">
        <v>87</v>
      </c>
      <c r="E96" s="203">
        <v>1</v>
      </c>
      <c r="F96" s="203">
        <v>29422</v>
      </c>
      <c r="G96" s="203">
        <v>29422</v>
      </c>
      <c r="H96" s="203">
        <v>0</v>
      </c>
      <c r="I96" s="203">
        <v>0</v>
      </c>
      <c r="J96" s="203">
        <v>29422</v>
      </c>
    </row>
    <row r="97" spans="1:10" ht="14.1" customHeight="1" x14ac:dyDescent="0.15">
      <c r="A97" s="219"/>
      <c r="B97" s="219"/>
      <c r="C97" s="219"/>
      <c r="D97" s="201" t="s">
        <v>184</v>
      </c>
      <c r="E97" s="203">
        <v>2</v>
      </c>
      <c r="F97" s="203">
        <v>14352</v>
      </c>
      <c r="G97" s="203">
        <v>28704</v>
      </c>
      <c r="H97" s="203">
        <v>0</v>
      </c>
      <c r="I97" s="203">
        <v>0</v>
      </c>
      <c r="J97" s="203">
        <v>28704</v>
      </c>
    </row>
    <row r="98" spans="1:10" ht="14.1" customHeight="1" x14ac:dyDescent="0.15">
      <c r="A98" s="219"/>
      <c r="B98" s="219"/>
      <c r="C98" s="219"/>
      <c r="D98" s="201" t="s">
        <v>80</v>
      </c>
      <c r="E98" s="203">
        <v>5</v>
      </c>
      <c r="F98" s="203">
        <v>14352</v>
      </c>
      <c r="G98" s="203">
        <v>71760</v>
      </c>
      <c r="H98" s="203">
        <v>0</v>
      </c>
      <c r="I98" s="203">
        <v>0</v>
      </c>
      <c r="J98" s="203">
        <v>71760</v>
      </c>
    </row>
    <row r="99" spans="1:10" ht="14.1" customHeight="1" x14ac:dyDescent="0.15">
      <c r="A99" s="219"/>
      <c r="B99" s="219"/>
      <c r="C99" s="219"/>
      <c r="D99" s="201" t="s">
        <v>179</v>
      </c>
      <c r="E99" s="203">
        <v>1</v>
      </c>
      <c r="F99" s="203">
        <v>7465</v>
      </c>
      <c r="G99" s="203">
        <v>7465</v>
      </c>
      <c r="H99" s="203">
        <v>0</v>
      </c>
      <c r="I99" s="203">
        <v>0</v>
      </c>
      <c r="J99" s="203">
        <v>7465</v>
      </c>
    </row>
    <row r="100" spans="1:10" ht="14.1" customHeight="1" x14ac:dyDescent="0.15">
      <c r="A100" s="219"/>
      <c r="B100" s="219"/>
      <c r="C100" s="219"/>
      <c r="D100" s="201" t="s">
        <v>79</v>
      </c>
      <c r="E100" s="203">
        <v>2</v>
      </c>
      <c r="F100" s="203">
        <v>7465</v>
      </c>
      <c r="G100" s="203">
        <v>14930</v>
      </c>
      <c r="H100" s="203">
        <v>0</v>
      </c>
      <c r="I100" s="203">
        <v>0</v>
      </c>
      <c r="J100" s="203">
        <v>14930</v>
      </c>
    </row>
    <row r="101" spans="1:10" ht="14.1" customHeight="1" x14ac:dyDescent="0.15">
      <c r="A101" s="219"/>
      <c r="B101" s="219"/>
      <c r="C101" s="219"/>
      <c r="D101" s="201" t="s">
        <v>185</v>
      </c>
      <c r="E101" s="203">
        <v>27</v>
      </c>
      <c r="F101" s="203">
        <v>4479</v>
      </c>
      <c r="G101" s="203">
        <v>120933</v>
      </c>
      <c r="H101" s="203">
        <v>0</v>
      </c>
      <c r="I101" s="203">
        <v>0</v>
      </c>
      <c r="J101" s="203">
        <v>120933</v>
      </c>
    </row>
    <row r="102" spans="1:10" ht="14.1" customHeight="1" x14ac:dyDescent="0.15">
      <c r="A102" s="219"/>
      <c r="B102" s="219"/>
      <c r="C102" s="219"/>
      <c r="D102" s="201" t="s">
        <v>180</v>
      </c>
      <c r="E102" s="203">
        <v>2350</v>
      </c>
      <c r="F102" s="203">
        <v>4479</v>
      </c>
      <c r="G102" s="203">
        <v>10525650</v>
      </c>
      <c r="H102" s="203">
        <v>0</v>
      </c>
      <c r="I102" s="203">
        <v>0</v>
      </c>
      <c r="J102" s="203">
        <v>10525650</v>
      </c>
    </row>
    <row r="103" spans="1:10" ht="14.1" customHeight="1" x14ac:dyDescent="0.15">
      <c r="A103" s="219"/>
      <c r="B103" s="219"/>
      <c r="C103" s="219"/>
      <c r="D103" s="201" t="s">
        <v>181</v>
      </c>
      <c r="E103" s="203">
        <v>1</v>
      </c>
      <c r="F103" s="203">
        <v>5580</v>
      </c>
      <c r="G103" s="203">
        <v>5580</v>
      </c>
      <c r="H103" s="203">
        <v>0</v>
      </c>
      <c r="I103" s="203">
        <v>0</v>
      </c>
      <c r="J103" s="203">
        <v>5580</v>
      </c>
    </row>
    <row r="104" spans="1:10" ht="29.1" customHeight="1" x14ac:dyDescent="0.15">
      <c r="A104" s="219"/>
      <c r="B104" s="219"/>
      <c r="C104" s="221" t="s">
        <v>202</v>
      </c>
      <c r="D104" s="201" t="s">
        <v>104</v>
      </c>
      <c r="E104" s="203">
        <v>1</v>
      </c>
      <c r="F104" s="203">
        <v>50736</v>
      </c>
      <c r="G104" s="203">
        <v>50736</v>
      </c>
      <c r="H104" s="203">
        <v>1554</v>
      </c>
      <c r="I104" s="203">
        <v>1554</v>
      </c>
      <c r="J104" s="203">
        <v>49182</v>
      </c>
    </row>
    <row r="105" spans="1:10" ht="14.1" customHeight="1" x14ac:dyDescent="0.15">
      <c r="A105" s="219"/>
      <c r="B105" s="219"/>
      <c r="C105" s="219"/>
      <c r="D105" s="201" t="s">
        <v>81</v>
      </c>
      <c r="E105" s="203">
        <v>5</v>
      </c>
      <c r="F105" s="203">
        <v>30976</v>
      </c>
      <c r="G105" s="203">
        <v>154880</v>
      </c>
      <c r="H105" s="203">
        <v>1554</v>
      </c>
      <c r="I105" s="203">
        <v>7770</v>
      </c>
      <c r="J105" s="203">
        <v>147110</v>
      </c>
    </row>
    <row r="106" spans="1:10" ht="14.1" customHeight="1" x14ac:dyDescent="0.15">
      <c r="A106" s="219"/>
      <c r="B106" s="219"/>
      <c r="C106" s="219"/>
      <c r="D106" s="201" t="s">
        <v>75</v>
      </c>
      <c r="E106" s="203">
        <v>7</v>
      </c>
      <c r="F106" s="203">
        <v>15906</v>
      </c>
      <c r="G106" s="203">
        <v>111342</v>
      </c>
      <c r="H106" s="203">
        <v>1554</v>
      </c>
      <c r="I106" s="203">
        <v>10878</v>
      </c>
      <c r="J106" s="203">
        <v>100464</v>
      </c>
    </row>
    <row r="107" spans="1:10" ht="14.1" customHeight="1" x14ac:dyDescent="0.15">
      <c r="A107" s="219"/>
      <c r="B107" s="219"/>
      <c r="C107" s="219"/>
      <c r="D107" s="201" t="s">
        <v>73</v>
      </c>
      <c r="E107" s="203">
        <v>8</v>
      </c>
      <c r="F107" s="203">
        <v>9019</v>
      </c>
      <c r="G107" s="203">
        <v>72152</v>
      </c>
      <c r="H107" s="203">
        <v>1554</v>
      </c>
      <c r="I107" s="203">
        <v>12432</v>
      </c>
      <c r="J107" s="203">
        <v>59720</v>
      </c>
    </row>
    <row r="108" spans="1:10" ht="14.1" customHeight="1" x14ac:dyDescent="0.15">
      <c r="A108" s="219"/>
      <c r="B108" s="219"/>
      <c r="C108" s="219"/>
      <c r="D108" s="201" t="s">
        <v>182</v>
      </c>
      <c r="E108" s="203">
        <v>12</v>
      </c>
      <c r="F108" s="203">
        <v>6033</v>
      </c>
      <c r="G108" s="203">
        <v>72396</v>
      </c>
      <c r="H108" s="203">
        <v>1554</v>
      </c>
      <c r="I108" s="203">
        <v>18648</v>
      </c>
      <c r="J108" s="203">
        <v>53748</v>
      </c>
    </row>
    <row r="109" spans="1:10" ht="14.1" customHeight="1" x14ac:dyDescent="0.15">
      <c r="A109" s="219"/>
      <c r="B109" s="219"/>
      <c r="C109" s="219"/>
      <c r="D109" s="201" t="s">
        <v>183</v>
      </c>
      <c r="E109" s="203">
        <v>1</v>
      </c>
      <c r="F109" s="203">
        <v>7134</v>
      </c>
      <c r="G109" s="203">
        <v>7134</v>
      </c>
      <c r="H109" s="203">
        <v>1554</v>
      </c>
      <c r="I109" s="203">
        <v>1554</v>
      </c>
      <c r="J109" s="203">
        <v>5580</v>
      </c>
    </row>
    <row r="110" spans="1:10" ht="29.1" customHeight="1" x14ac:dyDescent="0.15">
      <c r="A110" s="219"/>
      <c r="B110" s="219"/>
      <c r="C110" s="202" t="s">
        <v>203</v>
      </c>
      <c r="D110" s="201" t="s">
        <v>81</v>
      </c>
      <c r="E110" s="203">
        <v>4</v>
      </c>
      <c r="F110" s="203">
        <v>30189</v>
      </c>
      <c r="G110" s="203">
        <v>120756</v>
      </c>
      <c r="H110" s="203">
        <v>1495</v>
      </c>
      <c r="I110" s="203">
        <v>5980</v>
      </c>
      <c r="J110" s="203">
        <v>114776</v>
      </c>
    </row>
    <row r="111" spans="1:10" ht="29.1" customHeight="1" x14ac:dyDescent="0.15">
      <c r="A111" s="219"/>
      <c r="B111" s="219"/>
      <c r="C111" s="221" t="s">
        <v>204</v>
      </c>
      <c r="D111" s="201" t="s">
        <v>72</v>
      </c>
      <c r="E111" s="203">
        <v>7</v>
      </c>
      <c r="F111" s="203">
        <v>3571</v>
      </c>
      <c r="G111" s="203">
        <v>24997</v>
      </c>
      <c r="H111" s="203">
        <v>767</v>
      </c>
      <c r="I111" s="203">
        <v>5369</v>
      </c>
      <c r="J111" s="203">
        <v>19628</v>
      </c>
    </row>
    <row r="112" spans="1:10" ht="14.1" customHeight="1" x14ac:dyDescent="0.15">
      <c r="A112" s="219"/>
      <c r="B112" s="219"/>
      <c r="C112" s="219"/>
      <c r="D112" s="201" t="s">
        <v>104</v>
      </c>
      <c r="E112" s="203">
        <v>98</v>
      </c>
      <c r="F112" s="203">
        <v>49949</v>
      </c>
      <c r="G112" s="203">
        <v>4895002</v>
      </c>
      <c r="H112" s="203">
        <v>767</v>
      </c>
      <c r="I112" s="203">
        <v>75166</v>
      </c>
      <c r="J112" s="203">
        <v>4819836</v>
      </c>
    </row>
    <row r="113" spans="1:10" ht="14.1" customHeight="1" x14ac:dyDescent="0.15">
      <c r="A113" s="219"/>
      <c r="B113" s="219"/>
      <c r="C113" s="219"/>
      <c r="D113" s="201" t="s">
        <v>81</v>
      </c>
      <c r="E113" s="203">
        <v>1452</v>
      </c>
      <c r="F113" s="203">
        <v>30189</v>
      </c>
      <c r="G113" s="203">
        <v>43834428</v>
      </c>
      <c r="H113" s="203">
        <v>767</v>
      </c>
      <c r="I113" s="203">
        <v>1113684</v>
      </c>
      <c r="J113" s="203">
        <v>42720744</v>
      </c>
    </row>
    <row r="114" spans="1:10" ht="14.1" customHeight="1" x14ac:dyDescent="0.15">
      <c r="A114" s="219"/>
      <c r="B114" s="219"/>
      <c r="C114" s="219"/>
      <c r="D114" s="201" t="s">
        <v>75</v>
      </c>
      <c r="E114" s="203">
        <v>3110</v>
      </c>
      <c r="F114" s="203">
        <v>15119</v>
      </c>
      <c r="G114" s="203">
        <v>47020090</v>
      </c>
      <c r="H114" s="203">
        <v>767</v>
      </c>
      <c r="I114" s="203">
        <v>2385370</v>
      </c>
      <c r="J114" s="203">
        <v>44634720</v>
      </c>
    </row>
    <row r="115" spans="1:10" ht="14.1" customHeight="1" x14ac:dyDescent="0.15">
      <c r="A115" s="219"/>
      <c r="B115" s="219"/>
      <c r="C115" s="219"/>
      <c r="D115" s="201" t="s">
        <v>76</v>
      </c>
      <c r="E115" s="203">
        <v>199</v>
      </c>
      <c r="F115" s="203">
        <v>11744</v>
      </c>
      <c r="G115" s="203">
        <v>2337056</v>
      </c>
      <c r="H115" s="203">
        <v>767</v>
      </c>
      <c r="I115" s="203">
        <v>152633</v>
      </c>
      <c r="J115" s="203">
        <v>2184423</v>
      </c>
    </row>
    <row r="116" spans="1:10" ht="14.1" customHeight="1" x14ac:dyDescent="0.15">
      <c r="A116" s="219"/>
      <c r="B116" s="219"/>
      <c r="C116" s="219"/>
      <c r="D116" s="201" t="s">
        <v>73</v>
      </c>
      <c r="E116" s="203">
        <v>563</v>
      </c>
      <c r="F116" s="203">
        <v>8232</v>
      </c>
      <c r="G116" s="203">
        <v>4634616</v>
      </c>
      <c r="H116" s="203">
        <v>767</v>
      </c>
      <c r="I116" s="203">
        <v>431821</v>
      </c>
      <c r="J116" s="203">
        <v>4202795</v>
      </c>
    </row>
    <row r="117" spans="1:10" ht="14.1" customHeight="1" x14ac:dyDescent="0.15">
      <c r="A117" s="219"/>
      <c r="B117" s="219"/>
      <c r="C117" s="219"/>
      <c r="D117" s="201" t="s">
        <v>182</v>
      </c>
      <c r="E117" s="203">
        <v>343</v>
      </c>
      <c r="F117" s="203">
        <v>5246</v>
      </c>
      <c r="G117" s="203">
        <v>1799378</v>
      </c>
      <c r="H117" s="203">
        <v>767</v>
      </c>
      <c r="I117" s="203">
        <v>263081</v>
      </c>
      <c r="J117" s="203">
        <v>1536297</v>
      </c>
    </row>
    <row r="118" spans="1:10" ht="14.1" customHeight="1" x14ac:dyDescent="0.15">
      <c r="A118" s="219"/>
      <c r="B118" s="219"/>
      <c r="C118" s="219"/>
      <c r="D118" s="201" t="s">
        <v>183</v>
      </c>
      <c r="E118" s="203">
        <v>113</v>
      </c>
      <c r="F118" s="203">
        <v>6347</v>
      </c>
      <c r="G118" s="203">
        <v>717211</v>
      </c>
      <c r="H118" s="203">
        <v>767</v>
      </c>
      <c r="I118" s="203">
        <v>86671</v>
      </c>
      <c r="J118" s="203">
        <v>630540</v>
      </c>
    </row>
    <row r="119" spans="1:10" ht="29.1" customHeight="1" x14ac:dyDescent="0.15">
      <c r="A119" s="219"/>
      <c r="B119" s="220" t="s">
        <v>211</v>
      </c>
      <c r="C119" s="221" t="s">
        <v>204</v>
      </c>
      <c r="D119" s="201" t="s">
        <v>81</v>
      </c>
      <c r="E119" s="203">
        <v>4</v>
      </c>
      <c r="F119" s="203">
        <v>30189</v>
      </c>
      <c r="G119" s="203">
        <v>120756</v>
      </c>
      <c r="H119" s="203">
        <v>1795</v>
      </c>
      <c r="I119" s="203">
        <v>7181</v>
      </c>
      <c r="J119" s="203">
        <v>113575</v>
      </c>
    </row>
    <row r="120" spans="1:10" ht="14.1" customHeight="1" x14ac:dyDescent="0.15">
      <c r="A120" s="219"/>
      <c r="B120" s="219"/>
      <c r="C120" s="219"/>
      <c r="D120" s="201" t="s">
        <v>75</v>
      </c>
      <c r="E120" s="203">
        <v>1</v>
      </c>
      <c r="F120" s="203">
        <v>15119</v>
      </c>
      <c r="G120" s="203">
        <v>15119</v>
      </c>
      <c r="H120" s="203">
        <v>1795</v>
      </c>
      <c r="I120" s="203">
        <v>1795</v>
      </c>
      <c r="J120" s="203">
        <v>13324</v>
      </c>
    </row>
    <row r="121" spans="1:10" ht="14.1" customHeight="1" x14ac:dyDescent="0.15">
      <c r="A121" s="219"/>
      <c r="B121" s="219"/>
      <c r="C121" s="219"/>
      <c r="D121" s="201" t="s">
        <v>84</v>
      </c>
      <c r="E121" s="203">
        <v>21</v>
      </c>
      <c r="F121" s="203">
        <v>3402</v>
      </c>
      <c r="G121" s="203">
        <v>71442</v>
      </c>
      <c r="H121" s="203">
        <v>1795</v>
      </c>
      <c r="I121" s="203">
        <v>37699</v>
      </c>
      <c r="J121" s="203">
        <v>33743</v>
      </c>
    </row>
    <row r="122" spans="1:10" ht="29.1" customHeight="1" x14ac:dyDescent="0.15">
      <c r="A122" s="221" t="s">
        <v>127</v>
      </c>
      <c r="B122" s="219" t="s">
        <v>55</v>
      </c>
      <c r="C122" s="219"/>
      <c r="D122" s="219"/>
      <c r="E122" s="203">
        <v>5971</v>
      </c>
      <c r="F122" s="203"/>
      <c r="G122" s="203">
        <v>35593736</v>
      </c>
      <c r="H122" s="203"/>
      <c r="I122" s="203">
        <v>4717335</v>
      </c>
      <c r="J122" s="203">
        <v>30876401</v>
      </c>
    </row>
    <row r="123" spans="1:10" ht="14.1" customHeight="1" x14ac:dyDescent="0.15">
      <c r="A123" s="219"/>
      <c r="B123" s="201" t="s">
        <v>65</v>
      </c>
      <c r="C123" s="201" t="s">
        <v>66</v>
      </c>
      <c r="D123" s="201" t="s">
        <v>67</v>
      </c>
      <c r="E123" s="216">
        <v>1</v>
      </c>
      <c r="F123" s="216">
        <v>11085</v>
      </c>
      <c r="G123" s="216">
        <v>11085</v>
      </c>
      <c r="H123" s="216">
        <v>0</v>
      </c>
      <c r="I123" s="216">
        <v>0</v>
      </c>
      <c r="J123" s="216">
        <v>11085</v>
      </c>
    </row>
    <row r="124" spans="1:10" ht="14.1" customHeight="1" x14ac:dyDescent="0.15">
      <c r="A124" s="219"/>
      <c r="B124" s="220" t="s">
        <v>68</v>
      </c>
      <c r="C124" s="204" t="s">
        <v>69</v>
      </c>
      <c r="D124" s="201" t="s">
        <v>177</v>
      </c>
      <c r="E124" s="217"/>
      <c r="F124" s="217"/>
      <c r="G124" s="217"/>
      <c r="H124" s="217"/>
      <c r="I124" s="217"/>
      <c r="J124" s="217"/>
    </row>
    <row r="125" spans="1:10" ht="29.1" customHeight="1" x14ac:dyDescent="0.15">
      <c r="A125" s="219"/>
      <c r="B125" s="219"/>
      <c r="C125" s="202" t="s">
        <v>204</v>
      </c>
      <c r="D125" s="201" t="s">
        <v>176</v>
      </c>
      <c r="E125" s="203">
        <v>68</v>
      </c>
      <c r="F125" s="203">
        <v>11852</v>
      </c>
      <c r="G125" s="203">
        <v>805936</v>
      </c>
      <c r="H125" s="203">
        <v>1778</v>
      </c>
      <c r="I125" s="203">
        <v>120904</v>
      </c>
      <c r="J125" s="203">
        <v>685032</v>
      </c>
    </row>
    <row r="126" spans="1:10" ht="14.1" customHeight="1" x14ac:dyDescent="0.15">
      <c r="A126" s="219"/>
      <c r="B126" s="200" t="s">
        <v>78</v>
      </c>
      <c r="C126" s="204" t="s">
        <v>69</v>
      </c>
      <c r="D126" s="201" t="s">
        <v>79</v>
      </c>
      <c r="E126" s="203">
        <v>1</v>
      </c>
      <c r="F126" s="203">
        <v>7465</v>
      </c>
      <c r="G126" s="203">
        <v>7465</v>
      </c>
      <c r="H126" s="203">
        <v>0</v>
      </c>
      <c r="I126" s="203">
        <v>0</v>
      </c>
      <c r="J126" s="203">
        <v>7465</v>
      </c>
    </row>
    <row r="127" spans="1:10" ht="29.1" customHeight="1" x14ac:dyDescent="0.15">
      <c r="A127" s="219"/>
      <c r="B127" s="221" t="s">
        <v>210</v>
      </c>
      <c r="C127" s="218" t="s">
        <v>69</v>
      </c>
      <c r="D127" s="201" t="s">
        <v>87</v>
      </c>
      <c r="E127" s="203">
        <v>1</v>
      </c>
      <c r="F127" s="203">
        <v>29422</v>
      </c>
      <c r="G127" s="203">
        <v>29422</v>
      </c>
      <c r="H127" s="203">
        <v>0</v>
      </c>
      <c r="I127" s="203">
        <v>0</v>
      </c>
      <c r="J127" s="203">
        <v>29422</v>
      </c>
    </row>
    <row r="128" spans="1:10" ht="14.1" customHeight="1" x14ac:dyDescent="0.15">
      <c r="A128" s="219"/>
      <c r="B128" s="219"/>
      <c r="C128" s="219"/>
      <c r="D128" s="201" t="s">
        <v>184</v>
      </c>
      <c r="E128" s="203">
        <v>9</v>
      </c>
      <c r="F128" s="203">
        <v>14352</v>
      </c>
      <c r="G128" s="203">
        <v>129168</v>
      </c>
      <c r="H128" s="203">
        <v>0</v>
      </c>
      <c r="I128" s="203">
        <v>0</v>
      </c>
      <c r="J128" s="203">
        <v>129168</v>
      </c>
    </row>
    <row r="129" spans="1:10" ht="14.1" customHeight="1" x14ac:dyDescent="0.15">
      <c r="A129" s="219"/>
      <c r="B129" s="219"/>
      <c r="C129" s="219"/>
      <c r="D129" s="201" t="s">
        <v>80</v>
      </c>
      <c r="E129" s="203">
        <v>5</v>
      </c>
      <c r="F129" s="203">
        <v>14352</v>
      </c>
      <c r="G129" s="203">
        <v>71760</v>
      </c>
      <c r="H129" s="203">
        <v>0</v>
      </c>
      <c r="I129" s="203">
        <v>0</v>
      </c>
      <c r="J129" s="203">
        <v>71760</v>
      </c>
    </row>
    <row r="130" spans="1:10" ht="14.1" customHeight="1" x14ac:dyDescent="0.15">
      <c r="A130" s="219"/>
      <c r="B130" s="219"/>
      <c r="C130" s="219"/>
      <c r="D130" s="201" t="s">
        <v>85</v>
      </c>
      <c r="E130" s="203">
        <v>1</v>
      </c>
      <c r="F130" s="203">
        <v>10977</v>
      </c>
      <c r="G130" s="203">
        <v>10977</v>
      </c>
      <c r="H130" s="203">
        <v>0</v>
      </c>
      <c r="I130" s="203">
        <v>0</v>
      </c>
      <c r="J130" s="203">
        <v>10977</v>
      </c>
    </row>
    <row r="131" spans="1:10" ht="29.1" customHeight="1" x14ac:dyDescent="0.15">
      <c r="A131" s="219"/>
      <c r="B131" s="219"/>
      <c r="C131" s="221" t="s">
        <v>202</v>
      </c>
      <c r="D131" s="201" t="s">
        <v>72</v>
      </c>
      <c r="E131" s="203">
        <v>59</v>
      </c>
      <c r="F131" s="203">
        <v>4358</v>
      </c>
      <c r="G131" s="203">
        <v>257122</v>
      </c>
      <c r="H131" s="203">
        <v>1554</v>
      </c>
      <c r="I131" s="203">
        <v>91686</v>
      </c>
      <c r="J131" s="203">
        <v>165436</v>
      </c>
    </row>
    <row r="132" spans="1:10" ht="14.1" customHeight="1" x14ac:dyDescent="0.15">
      <c r="A132" s="219"/>
      <c r="B132" s="219"/>
      <c r="C132" s="219"/>
      <c r="D132" s="201" t="s">
        <v>75</v>
      </c>
      <c r="E132" s="203">
        <v>9</v>
      </c>
      <c r="F132" s="203">
        <v>15906</v>
      </c>
      <c r="G132" s="203">
        <v>143154</v>
      </c>
      <c r="H132" s="203">
        <v>1554</v>
      </c>
      <c r="I132" s="203">
        <v>13986</v>
      </c>
      <c r="J132" s="203">
        <v>129168</v>
      </c>
    </row>
    <row r="133" spans="1:10" ht="29.1" customHeight="1" x14ac:dyDescent="0.15">
      <c r="A133" s="219"/>
      <c r="B133" s="219"/>
      <c r="C133" s="202" t="s">
        <v>203</v>
      </c>
      <c r="D133" s="201" t="s">
        <v>72</v>
      </c>
      <c r="E133" s="203">
        <v>40</v>
      </c>
      <c r="F133" s="203">
        <v>3935</v>
      </c>
      <c r="G133" s="203">
        <v>157400</v>
      </c>
      <c r="H133" s="203">
        <v>1495</v>
      </c>
      <c r="I133" s="203">
        <v>59800</v>
      </c>
      <c r="J133" s="203">
        <v>97600</v>
      </c>
    </row>
    <row r="134" spans="1:10" ht="29.1" customHeight="1" x14ac:dyDescent="0.15">
      <c r="A134" s="219"/>
      <c r="B134" s="219"/>
      <c r="C134" s="221" t="s">
        <v>204</v>
      </c>
      <c r="D134" s="201" t="s">
        <v>72</v>
      </c>
      <c r="E134" s="203">
        <v>4666</v>
      </c>
      <c r="F134" s="203">
        <v>3571</v>
      </c>
      <c r="G134" s="203">
        <v>16662286</v>
      </c>
      <c r="H134" s="203">
        <v>767</v>
      </c>
      <c r="I134" s="203">
        <v>3578822</v>
      </c>
      <c r="J134" s="203">
        <v>13083464</v>
      </c>
    </row>
    <row r="135" spans="1:10" ht="14.1" customHeight="1" x14ac:dyDescent="0.15">
      <c r="A135" s="219"/>
      <c r="B135" s="219"/>
      <c r="C135" s="219"/>
      <c r="D135" s="201" t="s">
        <v>81</v>
      </c>
      <c r="E135" s="203">
        <v>54</v>
      </c>
      <c r="F135" s="203">
        <v>30189</v>
      </c>
      <c r="G135" s="203">
        <v>1630206</v>
      </c>
      <c r="H135" s="203">
        <v>767</v>
      </c>
      <c r="I135" s="203">
        <v>41418</v>
      </c>
      <c r="J135" s="203">
        <v>1588788</v>
      </c>
    </row>
    <row r="136" spans="1:10" ht="14.1" customHeight="1" x14ac:dyDescent="0.15">
      <c r="A136" s="219"/>
      <c r="B136" s="219"/>
      <c r="C136" s="219"/>
      <c r="D136" s="201" t="s">
        <v>75</v>
      </c>
      <c r="E136" s="203">
        <v>1013</v>
      </c>
      <c r="F136" s="203">
        <v>15119</v>
      </c>
      <c r="G136" s="203">
        <v>15315547</v>
      </c>
      <c r="H136" s="203">
        <v>767</v>
      </c>
      <c r="I136" s="203">
        <v>776971</v>
      </c>
      <c r="J136" s="203">
        <v>14538576</v>
      </c>
    </row>
    <row r="137" spans="1:10" ht="14.1" customHeight="1" x14ac:dyDescent="0.15">
      <c r="A137" s="219"/>
      <c r="B137" s="219"/>
      <c r="C137" s="219"/>
      <c r="D137" s="201" t="s">
        <v>73</v>
      </c>
      <c r="E137" s="203">
        <v>44</v>
      </c>
      <c r="F137" s="203">
        <v>8232</v>
      </c>
      <c r="G137" s="203">
        <v>362208</v>
      </c>
      <c r="H137" s="203">
        <v>767</v>
      </c>
      <c r="I137" s="203">
        <v>33748</v>
      </c>
      <c r="J137" s="203">
        <v>328460</v>
      </c>
    </row>
    <row r="138" spans="1:10" ht="29.1" customHeight="1" x14ac:dyDescent="0.15">
      <c r="A138" s="221" t="s">
        <v>194</v>
      </c>
      <c r="B138" s="219" t="s">
        <v>55</v>
      </c>
      <c r="C138" s="219"/>
      <c r="D138" s="219"/>
      <c r="E138" s="203">
        <v>53592</v>
      </c>
      <c r="F138" s="203"/>
      <c r="G138" s="203">
        <v>715852918</v>
      </c>
      <c r="H138" s="203"/>
      <c r="I138" s="203">
        <v>85144196</v>
      </c>
      <c r="J138" s="203">
        <v>630708722</v>
      </c>
    </row>
    <row r="139" spans="1:10" ht="14.1" customHeight="1" x14ac:dyDescent="0.15">
      <c r="A139" s="219"/>
      <c r="B139" s="201" t="s">
        <v>65</v>
      </c>
      <c r="C139" s="201" t="s">
        <v>66</v>
      </c>
      <c r="D139" s="201" t="s">
        <v>67</v>
      </c>
      <c r="E139" s="216">
        <v>15</v>
      </c>
      <c r="F139" s="216">
        <v>11085</v>
      </c>
      <c r="G139" s="216">
        <v>166275</v>
      </c>
      <c r="H139" s="216">
        <v>0</v>
      </c>
      <c r="I139" s="216">
        <v>0</v>
      </c>
      <c r="J139" s="216">
        <v>166275</v>
      </c>
    </row>
    <row r="140" spans="1:10" ht="14.1" customHeight="1" x14ac:dyDescent="0.15">
      <c r="A140" s="219"/>
      <c r="B140" s="220" t="s">
        <v>68</v>
      </c>
      <c r="C140" s="218" t="s">
        <v>69</v>
      </c>
      <c r="D140" s="201" t="s">
        <v>177</v>
      </c>
      <c r="E140" s="217"/>
      <c r="F140" s="217"/>
      <c r="G140" s="217"/>
      <c r="H140" s="217"/>
      <c r="I140" s="217"/>
      <c r="J140" s="217"/>
    </row>
    <row r="141" spans="1:10" ht="14.1" customHeight="1" x14ac:dyDescent="0.15">
      <c r="A141" s="219"/>
      <c r="B141" s="219"/>
      <c r="C141" s="219"/>
      <c r="D141" s="201" t="s">
        <v>175</v>
      </c>
      <c r="E141" s="203">
        <v>11</v>
      </c>
      <c r="F141" s="203">
        <v>11085</v>
      </c>
      <c r="G141" s="203">
        <v>121935</v>
      </c>
      <c r="H141" s="203">
        <v>0</v>
      </c>
      <c r="I141" s="203">
        <v>0</v>
      </c>
      <c r="J141" s="203">
        <v>121935</v>
      </c>
    </row>
    <row r="142" spans="1:10" ht="29.1" customHeight="1" x14ac:dyDescent="0.15">
      <c r="A142" s="219"/>
      <c r="B142" s="219"/>
      <c r="C142" s="202" t="s">
        <v>202</v>
      </c>
      <c r="D142" s="201" t="s">
        <v>176</v>
      </c>
      <c r="E142" s="203">
        <v>3</v>
      </c>
      <c r="F142" s="203">
        <v>12639</v>
      </c>
      <c r="G142" s="203">
        <v>37917</v>
      </c>
      <c r="H142" s="203">
        <v>2565</v>
      </c>
      <c r="I142" s="203">
        <v>7695</v>
      </c>
      <c r="J142" s="203">
        <v>30222</v>
      </c>
    </row>
    <row r="143" spans="1:10" ht="29.1" customHeight="1" x14ac:dyDescent="0.15">
      <c r="A143" s="219"/>
      <c r="B143" s="219"/>
      <c r="C143" s="202" t="s">
        <v>204</v>
      </c>
      <c r="D143" s="201" t="s">
        <v>176</v>
      </c>
      <c r="E143" s="203">
        <v>4655</v>
      </c>
      <c r="F143" s="203">
        <v>11856</v>
      </c>
      <c r="G143" s="203">
        <v>55187587</v>
      </c>
      <c r="H143" s="203">
        <v>1778</v>
      </c>
      <c r="I143" s="203">
        <v>8276590</v>
      </c>
      <c r="J143" s="203">
        <v>46910997</v>
      </c>
    </row>
    <row r="144" spans="1:10" ht="14.1" customHeight="1" x14ac:dyDescent="0.15">
      <c r="A144" s="219"/>
      <c r="B144" s="220" t="s">
        <v>205</v>
      </c>
      <c r="C144" s="218" t="s">
        <v>114</v>
      </c>
      <c r="D144" s="201" t="s">
        <v>206</v>
      </c>
      <c r="E144" s="203">
        <v>49</v>
      </c>
      <c r="F144" s="203">
        <v>23764</v>
      </c>
      <c r="G144" s="203">
        <v>1164436</v>
      </c>
      <c r="H144" s="203">
        <v>3941</v>
      </c>
      <c r="I144" s="203">
        <v>193109</v>
      </c>
      <c r="J144" s="203">
        <v>971327</v>
      </c>
    </row>
    <row r="145" spans="1:10" ht="14.1" customHeight="1" x14ac:dyDescent="0.15">
      <c r="A145" s="219"/>
      <c r="B145" s="219"/>
      <c r="C145" s="219"/>
      <c r="D145" s="201" t="s">
        <v>208</v>
      </c>
      <c r="E145" s="203">
        <v>628</v>
      </c>
      <c r="F145" s="203">
        <v>20467</v>
      </c>
      <c r="G145" s="203">
        <v>12853276</v>
      </c>
      <c r="H145" s="203">
        <v>3941</v>
      </c>
      <c r="I145" s="203">
        <v>2474948</v>
      </c>
      <c r="J145" s="203">
        <v>10378328</v>
      </c>
    </row>
    <row r="146" spans="1:10" ht="29.1" customHeight="1" x14ac:dyDescent="0.15">
      <c r="A146" s="219"/>
      <c r="B146" s="221" t="s">
        <v>210</v>
      </c>
      <c r="C146" s="218" t="s">
        <v>69</v>
      </c>
      <c r="D146" s="201" t="s">
        <v>195</v>
      </c>
      <c r="E146" s="203">
        <v>1</v>
      </c>
      <c r="F146" s="203">
        <v>66920</v>
      </c>
      <c r="G146" s="203">
        <v>66920</v>
      </c>
      <c r="H146" s="203">
        <v>0</v>
      </c>
      <c r="I146" s="203">
        <v>0</v>
      </c>
      <c r="J146" s="203">
        <v>66920</v>
      </c>
    </row>
    <row r="147" spans="1:10" ht="14.1" customHeight="1" x14ac:dyDescent="0.15">
      <c r="A147" s="219"/>
      <c r="B147" s="219"/>
      <c r="C147" s="219"/>
      <c r="D147" s="201" t="s">
        <v>87</v>
      </c>
      <c r="E147" s="203">
        <v>1</v>
      </c>
      <c r="F147" s="203">
        <v>29422</v>
      </c>
      <c r="G147" s="203">
        <v>29422</v>
      </c>
      <c r="H147" s="203">
        <v>0</v>
      </c>
      <c r="I147" s="203">
        <v>0</v>
      </c>
      <c r="J147" s="203">
        <v>29422</v>
      </c>
    </row>
    <row r="148" spans="1:10" ht="14.1" customHeight="1" x14ac:dyDescent="0.15">
      <c r="A148" s="219"/>
      <c r="B148" s="219"/>
      <c r="C148" s="219"/>
      <c r="D148" s="201" t="s">
        <v>184</v>
      </c>
      <c r="E148" s="203">
        <v>10</v>
      </c>
      <c r="F148" s="203">
        <v>14352</v>
      </c>
      <c r="G148" s="203">
        <v>143520</v>
      </c>
      <c r="H148" s="203">
        <v>0</v>
      </c>
      <c r="I148" s="203">
        <v>0</v>
      </c>
      <c r="J148" s="203">
        <v>143520</v>
      </c>
    </row>
    <row r="149" spans="1:10" ht="14.1" customHeight="1" x14ac:dyDescent="0.15">
      <c r="A149" s="219"/>
      <c r="B149" s="219"/>
      <c r="C149" s="219"/>
      <c r="D149" s="201" t="s">
        <v>80</v>
      </c>
      <c r="E149" s="203">
        <v>10</v>
      </c>
      <c r="F149" s="203">
        <v>14352</v>
      </c>
      <c r="G149" s="203">
        <v>143520</v>
      </c>
      <c r="H149" s="203">
        <v>0</v>
      </c>
      <c r="I149" s="203">
        <v>0</v>
      </c>
      <c r="J149" s="203">
        <v>143520</v>
      </c>
    </row>
    <row r="150" spans="1:10" ht="14.1" customHeight="1" x14ac:dyDescent="0.15">
      <c r="A150" s="219"/>
      <c r="B150" s="219"/>
      <c r="C150" s="219"/>
      <c r="D150" s="201" t="s">
        <v>189</v>
      </c>
      <c r="E150" s="203">
        <v>1</v>
      </c>
      <c r="F150" s="203">
        <v>10977</v>
      </c>
      <c r="G150" s="203">
        <v>10977</v>
      </c>
      <c r="H150" s="203">
        <v>0</v>
      </c>
      <c r="I150" s="203">
        <v>0</v>
      </c>
      <c r="J150" s="203">
        <v>10977</v>
      </c>
    </row>
    <row r="151" spans="1:10" ht="14.1" customHeight="1" x14ac:dyDescent="0.15">
      <c r="A151" s="219"/>
      <c r="B151" s="219"/>
      <c r="C151" s="219"/>
      <c r="D151" s="201" t="s">
        <v>85</v>
      </c>
      <c r="E151" s="203">
        <v>3</v>
      </c>
      <c r="F151" s="203">
        <v>10977</v>
      </c>
      <c r="G151" s="203">
        <v>32931</v>
      </c>
      <c r="H151" s="203">
        <v>0</v>
      </c>
      <c r="I151" s="203">
        <v>0</v>
      </c>
      <c r="J151" s="203">
        <v>32931</v>
      </c>
    </row>
    <row r="152" spans="1:10" ht="14.1" customHeight="1" x14ac:dyDescent="0.15">
      <c r="A152" s="219"/>
      <c r="B152" s="219"/>
      <c r="C152" s="219"/>
      <c r="D152" s="201" t="s">
        <v>179</v>
      </c>
      <c r="E152" s="203">
        <v>5</v>
      </c>
      <c r="F152" s="203">
        <v>7465</v>
      </c>
      <c r="G152" s="203">
        <v>37325</v>
      </c>
      <c r="H152" s="203">
        <v>0</v>
      </c>
      <c r="I152" s="203">
        <v>0</v>
      </c>
      <c r="J152" s="203">
        <v>37325</v>
      </c>
    </row>
    <row r="153" spans="1:10" ht="14.1" customHeight="1" x14ac:dyDescent="0.15">
      <c r="A153" s="219"/>
      <c r="B153" s="219"/>
      <c r="C153" s="219"/>
      <c r="D153" s="201" t="s">
        <v>79</v>
      </c>
      <c r="E153" s="203">
        <v>42</v>
      </c>
      <c r="F153" s="203">
        <v>7465</v>
      </c>
      <c r="G153" s="203">
        <v>313530</v>
      </c>
      <c r="H153" s="203">
        <v>0</v>
      </c>
      <c r="I153" s="203">
        <v>0</v>
      </c>
      <c r="J153" s="203">
        <v>313530</v>
      </c>
    </row>
    <row r="154" spans="1:10" ht="14.1" customHeight="1" x14ac:dyDescent="0.15">
      <c r="A154" s="219"/>
      <c r="B154" s="219"/>
      <c r="C154" s="219"/>
      <c r="D154" s="201" t="s">
        <v>190</v>
      </c>
      <c r="E154" s="203">
        <v>1</v>
      </c>
      <c r="F154" s="203">
        <v>2635</v>
      </c>
      <c r="G154" s="203">
        <v>2635</v>
      </c>
      <c r="H154" s="203">
        <v>0</v>
      </c>
      <c r="I154" s="203">
        <v>0</v>
      </c>
      <c r="J154" s="203">
        <v>2635</v>
      </c>
    </row>
    <row r="155" spans="1:10" ht="14.1" customHeight="1" x14ac:dyDescent="0.15">
      <c r="A155" s="219"/>
      <c r="B155" s="219"/>
      <c r="C155" s="219"/>
      <c r="D155" s="201" t="s">
        <v>196</v>
      </c>
      <c r="E155" s="203">
        <v>2</v>
      </c>
      <c r="F155" s="203">
        <v>26450</v>
      </c>
      <c r="G155" s="203">
        <v>52900</v>
      </c>
      <c r="H155" s="203">
        <v>0</v>
      </c>
      <c r="I155" s="203">
        <v>0</v>
      </c>
      <c r="J155" s="203">
        <v>52900</v>
      </c>
    </row>
    <row r="156" spans="1:10" ht="14.1" customHeight="1" x14ac:dyDescent="0.15">
      <c r="A156" s="219"/>
      <c r="B156" s="219"/>
      <c r="C156" s="219"/>
      <c r="D156" s="201" t="s">
        <v>70</v>
      </c>
      <c r="E156" s="203">
        <v>90</v>
      </c>
      <c r="F156" s="203">
        <v>26450</v>
      </c>
      <c r="G156" s="203">
        <v>2380500</v>
      </c>
      <c r="H156" s="203">
        <v>0</v>
      </c>
      <c r="I156" s="203">
        <v>0</v>
      </c>
      <c r="J156" s="203">
        <v>2380500</v>
      </c>
    </row>
    <row r="157" spans="1:10" ht="14.1" customHeight="1" x14ac:dyDescent="0.15">
      <c r="A157" s="219"/>
      <c r="B157" s="219"/>
      <c r="C157" s="219"/>
      <c r="D157" s="201" t="s">
        <v>185</v>
      </c>
      <c r="E157" s="203">
        <v>2</v>
      </c>
      <c r="F157" s="203">
        <v>4479</v>
      </c>
      <c r="G157" s="203">
        <v>8958</v>
      </c>
      <c r="H157" s="203">
        <v>0</v>
      </c>
      <c r="I157" s="203">
        <v>0</v>
      </c>
      <c r="J157" s="203">
        <v>8958</v>
      </c>
    </row>
    <row r="158" spans="1:10" ht="14.1" customHeight="1" x14ac:dyDescent="0.15">
      <c r="A158" s="219"/>
      <c r="B158" s="219"/>
      <c r="C158" s="219"/>
      <c r="D158" s="201" t="s">
        <v>186</v>
      </c>
      <c r="E158" s="203">
        <v>13</v>
      </c>
      <c r="F158" s="203">
        <v>5580</v>
      </c>
      <c r="G158" s="203">
        <v>72540</v>
      </c>
      <c r="H158" s="203">
        <v>0</v>
      </c>
      <c r="I158" s="203">
        <v>0</v>
      </c>
      <c r="J158" s="203">
        <v>72540</v>
      </c>
    </row>
    <row r="159" spans="1:10" ht="14.1" customHeight="1" x14ac:dyDescent="0.15">
      <c r="A159" s="219"/>
      <c r="B159" s="219"/>
      <c r="C159" s="219"/>
      <c r="D159" s="201" t="s">
        <v>181</v>
      </c>
      <c r="E159" s="203">
        <v>4</v>
      </c>
      <c r="F159" s="203">
        <v>5580</v>
      </c>
      <c r="G159" s="203">
        <v>22320</v>
      </c>
      <c r="H159" s="203">
        <v>0</v>
      </c>
      <c r="I159" s="203">
        <v>0</v>
      </c>
      <c r="J159" s="203">
        <v>22320</v>
      </c>
    </row>
    <row r="160" spans="1:10" ht="29.1" customHeight="1" x14ac:dyDescent="0.15">
      <c r="A160" s="219"/>
      <c r="B160" s="219"/>
      <c r="C160" s="221" t="s">
        <v>202</v>
      </c>
      <c r="D160" s="201" t="s">
        <v>72</v>
      </c>
      <c r="E160" s="203">
        <v>10</v>
      </c>
      <c r="F160" s="203">
        <v>4358</v>
      </c>
      <c r="G160" s="203">
        <v>43580</v>
      </c>
      <c r="H160" s="203">
        <v>1554</v>
      </c>
      <c r="I160" s="203">
        <v>15540</v>
      </c>
      <c r="J160" s="203">
        <v>28040</v>
      </c>
    </row>
    <row r="161" spans="1:10" ht="14.1" customHeight="1" x14ac:dyDescent="0.15">
      <c r="A161" s="219"/>
      <c r="B161" s="219"/>
      <c r="C161" s="219"/>
      <c r="D161" s="201" t="s">
        <v>81</v>
      </c>
      <c r="E161" s="203">
        <v>3</v>
      </c>
      <c r="F161" s="203">
        <v>30976</v>
      </c>
      <c r="G161" s="203">
        <v>92928</v>
      </c>
      <c r="H161" s="203">
        <v>1554</v>
      </c>
      <c r="I161" s="203">
        <v>4662</v>
      </c>
      <c r="J161" s="203">
        <v>88266</v>
      </c>
    </row>
    <row r="162" spans="1:10" ht="14.1" customHeight="1" x14ac:dyDescent="0.15">
      <c r="A162" s="219"/>
      <c r="B162" s="219"/>
      <c r="C162" s="219"/>
      <c r="D162" s="201" t="s">
        <v>75</v>
      </c>
      <c r="E162" s="203">
        <v>10</v>
      </c>
      <c r="F162" s="203">
        <v>15906</v>
      </c>
      <c r="G162" s="203">
        <v>159060</v>
      </c>
      <c r="H162" s="203">
        <v>1554</v>
      </c>
      <c r="I162" s="203">
        <v>15540</v>
      </c>
      <c r="J162" s="203">
        <v>143520</v>
      </c>
    </row>
    <row r="163" spans="1:10" ht="14.1" customHeight="1" x14ac:dyDescent="0.15">
      <c r="A163" s="219"/>
      <c r="B163" s="219"/>
      <c r="C163" s="219"/>
      <c r="D163" s="201" t="s">
        <v>76</v>
      </c>
      <c r="E163" s="203">
        <v>1</v>
      </c>
      <c r="F163" s="203">
        <v>12531</v>
      </c>
      <c r="G163" s="203">
        <v>12531</v>
      </c>
      <c r="H163" s="203">
        <v>1554</v>
      </c>
      <c r="I163" s="203">
        <v>1554</v>
      </c>
      <c r="J163" s="203">
        <v>10977</v>
      </c>
    </row>
    <row r="164" spans="1:10" ht="14.1" customHeight="1" x14ac:dyDescent="0.15">
      <c r="A164" s="219"/>
      <c r="B164" s="219"/>
      <c r="C164" s="219"/>
      <c r="D164" s="201" t="s">
        <v>73</v>
      </c>
      <c r="E164" s="203">
        <v>50</v>
      </c>
      <c r="F164" s="203">
        <v>9019</v>
      </c>
      <c r="G164" s="203">
        <v>450950</v>
      </c>
      <c r="H164" s="203">
        <v>1554</v>
      </c>
      <c r="I164" s="203">
        <v>77700</v>
      </c>
      <c r="J164" s="203">
        <v>373250</v>
      </c>
    </row>
    <row r="165" spans="1:10" ht="14.1" customHeight="1" x14ac:dyDescent="0.15">
      <c r="A165" s="219"/>
      <c r="B165" s="219"/>
      <c r="C165" s="219"/>
      <c r="D165" s="201" t="s">
        <v>71</v>
      </c>
      <c r="E165" s="203">
        <v>6</v>
      </c>
      <c r="F165" s="203">
        <v>28004</v>
      </c>
      <c r="G165" s="203">
        <v>168024</v>
      </c>
      <c r="H165" s="203">
        <v>1554</v>
      </c>
      <c r="I165" s="203">
        <v>9324</v>
      </c>
      <c r="J165" s="203">
        <v>158700</v>
      </c>
    </row>
    <row r="166" spans="1:10" ht="14.1" customHeight="1" x14ac:dyDescent="0.15">
      <c r="A166" s="219"/>
      <c r="B166" s="219"/>
      <c r="C166" s="219"/>
      <c r="D166" s="201" t="s">
        <v>182</v>
      </c>
      <c r="E166" s="203">
        <v>36</v>
      </c>
      <c r="F166" s="203">
        <v>6033</v>
      </c>
      <c r="G166" s="203">
        <v>217188</v>
      </c>
      <c r="H166" s="203">
        <v>1554</v>
      </c>
      <c r="I166" s="203">
        <v>55944</v>
      </c>
      <c r="J166" s="203">
        <v>161244</v>
      </c>
    </row>
    <row r="167" spans="1:10" ht="14.1" customHeight="1" x14ac:dyDescent="0.15">
      <c r="A167" s="219"/>
      <c r="B167" s="219"/>
      <c r="C167" s="219"/>
      <c r="D167" s="201" t="s">
        <v>183</v>
      </c>
      <c r="E167" s="203">
        <v>7</v>
      </c>
      <c r="F167" s="203">
        <v>7134</v>
      </c>
      <c r="G167" s="203">
        <v>49938</v>
      </c>
      <c r="H167" s="203">
        <v>1554</v>
      </c>
      <c r="I167" s="203">
        <v>10878</v>
      </c>
      <c r="J167" s="203">
        <v>39060</v>
      </c>
    </row>
    <row r="168" spans="1:10" ht="29.1" customHeight="1" x14ac:dyDescent="0.15">
      <c r="A168" s="219"/>
      <c r="B168" s="219"/>
      <c r="C168" s="221" t="s">
        <v>203</v>
      </c>
      <c r="D168" s="201" t="s">
        <v>75</v>
      </c>
      <c r="E168" s="203">
        <v>3</v>
      </c>
      <c r="F168" s="203">
        <v>15119</v>
      </c>
      <c r="G168" s="203">
        <v>45357</v>
      </c>
      <c r="H168" s="203">
        <v>1495</v>
      </c>
      <c r="I168" s="203">
        <v>4485</v>
      </c>
      <c r="J168" s="203">
        <v>40872</v>
      </c>
    </row>
    <row r="169" spans="1:10" ht="14.1" customHeight="1" x14ac:dyDescent="0.15">
      <c r="A169" s="219"/>
      <c r="B169" s="219"/>
      <c r="C169" s="219"/>
      <c r="D169" s="201" t="s">
        <v>73</v>
      </c>
      <c r="E169" s="203">
        <v>11</v>
      </c>
      <c r="F169" s="203">
        <v>8563</v>
      </c>
      <c r="G169" s="203">
        <v>94192</v>
      </c>
      <c r="H169" s="203">
        <v>1495</v>
      </c>
      <c r="I169" s="203">
        <v>16445</v>
      </c>
      <c r="J169" s="203">
        <v>77747</v>
      </c>
    </row>
    <row r="170" spans="1:10" ht="14.1" customHeight="1" x14ac:dyDescent="0.15">
      <c r="A170" s="219"/>
      <c r="B170" s="219"/>
      <c r="C170" s="219"/>
      <c r="D170" s="201" t="s">
        <v>182</v>
      </c>
      <c r="E170" s="203">
        <v>12</v>
      </c>
      <c r="F170" s="203">
        <v>5792</v>
      </c>
      <c r="G170" s="203">
        <v>69504</v>
      </c>
      <c r="H170" s="203">
        <v>1495</v>
      </c>
      <c r="I170" s="203">
        <v>17940</v>
      </c>
      <c r="J170" s="203">
        <v>51564</v>
      </c>
    </row>
    <row r="171" spans="1:10" ht="29.1" customHeight="1" x14ac:dyDescent="0.15">
      <c r="A171" s="219"/>
      <c r="B171" s="219"/>
      <c r="C171" s="221" t="s">
        <v>204</v>
      </c>
      <c r="D171" s="201" t="s">
        <v>72</v>
      </c>
      <c r="E171" s="203">
        <v>156</v>
      </c>
      <c r="F171" s="203">
        <v>3576</v>
      </c>
      <c r="G171" s="203">
        <v>557863</v>
      </c>
      <c r="H171" s="203">
        <v>767</v>
      </c>
      <c r="I171" s="203">
        <v>119652</v>
      </c>
      <c r="J171" s="203">
        <v>438211</v>
      </c>
    </row>
    <row r="172" spans="1:10" ht="14.1" customHeight="1" x14ac:dyDescent="0.15">
      <c r="A172" s="219"/>
      <c r="B172" s="219"/>
      <c r="C172" s="219"/>
      <c r="D172" s="201" t="s">
        <v>90</v>
      </c>
      <c r="E172" s="203">
        <v>85</v>
      </c>
      <c r="F172" s="203">
        <v>67687</v>
      </c>
      <c r="G172" s="203">
        <v>5753395</v>
      </c>
      <c r="H172" s="203">
        <v>767</v>
      </c>
      <c r="I172" s="203">
        <v>65195</v>
      </c>
      <c r="J172" s="203">
        <v>5688200</v>
      </c>
    </row>
    <row r="173" spans="1:10" ht="14.1" customHeight="1" x14ac:dyDescent="0.15">
      <c r="A173" s="219"/>
      <c r="B173" s="219"/>
      <c r="C173" s="219"/>
      <c r="D173" s="201" t="s">
        <v>104</v>
      </c>
      <c r="E173" s="203">
        <v>2</v>
      </c>
      <c r="F173" s="203">
        <v>49949</v>
      </c>
      <c r="G173" s="203">
        <v>99898</v>
      </c>
      <c r="H173" s="203">
        <v>767</v>
      </c>
      <c r="I173" s="203">
        <v>1534</v>
      </c>
      <c r="J173" s="203">
        <v>98364</v>
      </c>
    </row>
    <row r="174" spans="1:10" ht="14.1" customHeight="1" x14ac:dyDescent="0.15">
      <c r="A174" s="219"/>
      <c r="B174" s="219"/>
      <c r="C174" s="219"/>
      <c r="D174" s="201" t="s">
        <v>81</v>
      </c>
      <c r="E174" s="203">
        <v>1378</v>
      </c>
      <c r="F174" s="203">
        <v>30189</v>
      </c>
      <c r="G174" s="203">
        <v>41600442</v>
      </c>
      <c r="H174" s="203">
        <v>767</v>
      </c>
      <c r="I174" s="203">
        <v>1056926</v>
      </c>
      <c r="J174" s="203">
        <v>40543516</v>
      </c>
    </row>
    <row r="175" spans="1:10" ht="14.1" customHeight="1" x14ac:dyDescent="0.15">
      <c r="A175" s="219"/>
      <c r="B175" s="219"/>
      <c r="C175" s="219"/>
      <c r="D175" s="201" t="s">
        <v>75</v>
      </c>
      <c r="E175" s="203">
        <v>4581</v>
      </c>
      <c r="F175" s="203">
        <v>15120</v>
      </c>
      <c r="G175" s="203">
        <v>69264861</v>
      </c>
      <c r="H175" s="203">
        <v>767</v>
      </c>
      <c r="I175" s="203">
        <v>3513627</v>
      </c>
      <c r="J175" s="203">
        <v>65751234</v>
      </c>
    </row>
    <row r="176" spans="1:10" ht="14.1" customHeight="1" x14ac:dyDescent="0.15">
      <c r="A176" s="219"/>
      <c r="B176" s="219"/>
      <c r="C176" s="219"/>
      <c r="D176" s="201" t="s">
        <v>76</v>
      </c>
      <c r="E176" s="203">
        <v>258</v>
      </c>
      <c r="F176" s="203">
        <v>11744</v>
      </c>
      <c r="G176" s="203">
        <v>3029952</v>
      </c>
      <c r="H176" s="203">
        <v>767</v>
      </c>
      <c r="I176" s="203">
        <v>197886</v>
      </c>
      <c r="J176" s="203">
        <v>2832066</v>
      </c>
    </row>
    <row r="177" spans="1:10" ht="14.1" customHeight="1" x14ac:dyDescent="0.15">
      <c r="A177" s="219"/>
      <c r="B177" s="219"/>
      <c r="C177" s="219"/>
      <c r="D177" s="201" t="s">
        <v>73</v>
      </c>
      <c r="E177" s="203">
        <v>2871</v>
      </c>
      <c r="F177" s="203">
        <v>8233</v>
      </c>
      <c r="G177" s="203">
        <v>23636433</v>
      </c>
      <c r="H177" s="203">
        <v>767</v>
      </c>
      <c r="I177" s="203">
        <v>2202057</v>
      </c>
      <c r="J177" s="203">
        <v>21434376</v>
      </c>
    </row>
    <row r="178" spans="1:10" ht="14.1" customHeight="1" x14ac:dyDescent="0.15">
      <c r="A178" s="219"/>
      <c r="B178" s="219"/>
      <c r="C178" s="219"/>
      <c r="D178" s="201" t="s">
        <v>74</v>
      </c>
      <c r="E178" s="203">
        <v>68</v>
      </c>
      <c r="F178" s="203">
        <v>5413</v>
      </c>
      <c r="G178" s="203">
        <v>368084</v>
      </c>
      <c r="H178" s="203">
        <v>767</v>
      </c>
      <c r="I178" s="203">
        <v>52156</v>
      </c>
      <c r="J178" s="203">
        <v>315928</v>
      </c>
    </row>
    <row r="179" spans="1:10" ht="14.1" customHeight="1" x14ac:dyDescent="0.15">
      <c r="A179" s="219"/>
      <c r="B179" s="219"/>
      <c r="C179" s="219"/>
      <c r="D179" s="201" t="s">
        <v>84</v>
      </c>
      <c r="E179" s="203">
        <v>9</v>
      </c>
      <c r="F179" s="203">
        <v>3402</v>
      </c>
      <c r="G179" s="203">
        <v>30618</v>
      </c>
      <c r="H179" s="203">
        <v>767</v>
      </c>
      <c r="I179" s="203">
        <v>6903</v>
      </c>
      <c r="J179" s="203">
        <v>23715</v>
      </c>
    </row>
    <row r="180" spans="1:10" ht="14.1" customHeight="1" x14ac:dyDescent="0.15">
      <c r="A180" s="219"/>
      <c r="B180" s="219"/>
      <c r="C180" s="219"/>
      <c r="D180" s="201" t="s">
        <v>77</v>
      </c>
      <c r="E180" s="203">
        <v>1</v>
      </c>
      <c r="F180" s="203">
        <v>2085</v>
      </c>
      <c r="G180" s="203">
        <v>2085</v>
      </c>
      <c r="H180" s="203">
        <v>767</v>
      </c>
      <c r="I180" s="203">
        <v>767</v>
      </c>
      <c r="J180" s="203">
        <v>1318</v>
      </c>
    </row>
    <row r="181" spans="1:10" ht="14.1" customHeight="1" x14ac:dyDescent="0.15">
      <c r="A181" s="219"/>
      <c r="B181" s="219"/>
      <c r="C181" s="219"/>
      <c r="D181" s="201" t="s">
        <v>94</v>
      </c>
      <c r="E181" s="203">
        <v>2</v>
      </c>
      <c r="F181" s="203">
        <v>1359</v>
      </c>
      <c r="G181" s="203">
        <v>2718</v>
      </c>
      <c r="H181" s="203">
        <v>767</v>
      </c>
      <c r="I181" s="203">
        <v>1534</v>
      </c>
      <c r="J181" s="203">
        <v>1184</v>
      </c>
    </row>
    <row r="182" spans="1:10" ht="14.1" customHeight="1" x14ac:dyDescent="0.15">
      <c r="A182" s="219"/>
      <c r="B182" s="219"/>
      <c r="C182" s="219"/>
      <c r="D182" s="201" t="s">
        <v>71</v>
      </c>
      <c r="E182" s="203">
        <v>46</v>
      </c>
      <c r="F182" s="203">
        <v>27217</v>
      </c>
      <c r="G182" s="203">
        <v>1251982</v>
      </c>
      <c r="H182" s="203">
        <v>767</v>
      </c>
      <c r="I182" s="203">
        <v>35282</v>
      </c>
      <c r="J182" s="203">
        <v>1216700</v>
      </c>
    </row>
    <row r="183" spans="1:10" ht="14.1" customHeight="1" x14ac:dyDescent="0.15">
      <c r="A183" s="219"/>
      <c r="B183" s="219"/>
      <c r="C183" s="219"/>
      <c r="D183" s="201" t="s">
        <v>182</v>
      </c>
      <c r="E183" s="203">
        <v>739</v>
      </c>
      <c r="F183" s="203">
        <v>5246</v>
      </c>
      <c r="G183" s="203">
        <v>3876794</v>
      </c>
      <c r="H183" s="203">
        <v>767</v>
      </c>
      <c r="I183" s="203">
        <v>566813</v>
      </c>
      <c r="J183" s="203">
        <v>3309981</v>
      </c>
    </row>
    <row r="184" spans="1:10" ht="14.1" customHeight="1" x14ac:dyDescent="0.15">
      <c r="A184" s="219"/>
      <c r="B184" s="219"/>
      <c r="C184" s="219"/>
      <c r="D184" s="201" t="s">
        <v>183</v>
      </c>
      <c r="E184" s="203">
        <v>1295</v>
      </c>
      <c r="F184" s="203">
        <v>6352</v>
      </c>
      <c r="G184" s="203">
        <v>8225661</v>
      </c>
      <c r="H184" s="203">
        <v>767</v>
      </c>
      <c r="I184" s="203">
        <v>993265</v>
      </c>
      <c r="J184" s="203">
        <v>7232396</v>
      </c>
    </row>
    <row r="185" spans="1:10" ht="14.1" customHeight="1" x14ac:dyDescent="0.15">
      <c r="A185" s="219"/>
      <c r="B185" s="220" t="s">
        <v>211</v>
      </c>
      <c r="C185" s="218" t="s">
        <v>69</v>
      </c>
      <c r="D185" s="201" t="s">
        <v>187</v>
      </c>
      <c r="E185" s="203">
        <v>10</v>
      </c>
      <c r="F185" s="203">
        <v>49182</v>
      </c>
      <c r="G185" s="203">
        <v>491820</v>
      </c>
      <c r="H185" s="203">
        <v>1028</v>
      </c>
      <c r="I185" s="203">
        <v>10282</v>
      </c>
      <c r="J185" s="203">
        <v>481538</v>
      </c>
    </row>
    <row r="186" spans="1:10" ht="14.1" customHeight="1" x14ac:dyDescent="0.15">
      <c r="A186" s="219"/>
      <c r="B186" s="219"/>
      <c r="C186" s="219"/>
      <c r="D186" s="201" t="s">
        <v>197</v>
      </c>
      <c r="E186" s="203">
        <v>2</v>
      </c>
      <c r="F186" s="203">
        <v>49182</v>
      </c>
      <c r="G186" s="203">
        <v>98364</v>
      </c>
      <c r="H186" s="203">
        <v>1028</v>
      </c>
      <c r="I186" s="203">
        <v>2056</v>
      </c>
      <c r="J186" s="203">
        <v>96308</v>
      </c>
    </row>
    <row r="187" spans="1:10" ht="14.1" customHeight="1" x14ac:dyDescent="0.15">
      <c r="A187" s="219"/>
      <c r="B187" s="219"/>
      <c r="C187" s="219"/>
      <c r="D187" s="201" t="s">
        <v>188</v>
      </c>
      <c r="E187" s="203">
        <v>82</v>
      </c>
      <c r="F187" s="203">
        <v>29422</v>
      </c>
      <c r="G187" s="203">
        <v>2412604</v>
      </c>
      <c r="H187" s="203">
        <v>1028</v>
      </c>
      <c r="I187" s="203">
        <v>84311</v>
      </c>
      <c r="J187" s="203">
        <v>2328293</v>
      </c>
    </row>
    <row r="188" spans="1:10" ht="14.1" customHeight="1" x14ac:dyDescent="0.15">
      <c r="A188" s="219"/>
      <c r="B188" s="219"/>
      <c r="C188" s="219"/>
      <c r="D188" s="201" t="s">
        <v>87</v>
      </c>
      <c r="E188" s="203">
        <v>12</v>
      </c>
      <c r="F188" s="203">
        <v>29422</v>
      </c>
      <c r="G188" s="203">
        <v>353064</v>
      </c>
      <c r="H188" s="203">
        <v>1028</v>
      </c>
      <c r="I188" s="203">
        <v>12338</v>
      </c>
      <c r="J188" s="203">
        <v>340726</v>
      </c>
    </row>
    <row r="189" spans="1:10" ht="14.1" customHeight="1" x14ac:dyDescent="0.15">
      <c r="A189" s="219"/>
      <c r="B189" s="219"/>
      <c r="C189" s="219"/>
      <c r="D189" s="201" t="s">
        <v>184</v>
      </c>
      <c r="E189" s="203">
        <v>93</v>
      </c>
      <c r="F189" s="203">
        <v>14352</v>
      </c>
      <c r="G189" s="203">
        <v>1334736</v>
      </c>
      <c r="H189" s="203">
        <v>1028</v>
      </c>
      <c r="I189" s="203">
        <v>95621</v>
      </c>
      <c r="J189" s="203">
        <v>1239115</v>
      </c>
    </row>
    <row r="190" spans="1:10" ht="14.1" customHeight="1" x14ac:dyDescent="0.15">
      <c r="A190" s="219"/>
      <c r="B190" s="219"/>
      <c r="C190" s="219"/>
      <c r="D190" s="201" t="s">
        <v>80</v>
      </c>
      <c r="E190" s="203">
        <v>4</v>
      </c>
      <c r="F190" s="203">
        <v>14352</v>
      </c>
      <c r="G190" s="203">
        <v>57408</v>
      </c>
      <c r="H190" s="203">
        <v>1028</v>
      </c>
      <c r="I190" s="203">
        <v>4113</v>
      </c>
      <c r="J190" s="203">
        <v>53295</v>
      </c>
    </row>
    <row r="191" spans="1:10" ht="14.1" customHeight="1" x14ac:dyDescent="0.15">
      <c r="A191" s="219"/>
      <c r="B191" s="219"/>
      <c r="C191" s="219"/>
      <c r="D191" s="201" t="s">
        <v>189</v>
      </c>
      <c r="E191" s="203">
        <v>150</v>
      </c>
      <c r="F191" s="203">
        <v>10977</v>
      </c>
      <c r="G191" s="203">
        <v>1646550</v>
      </c>
      <c r="H191" s="203">
        <v>1028</v>
      </c>
      <c r="I191" s="203">
        <v>154228</v>
      </c>
      <c r="J191" s="203">
        <v>1492322</v>
      </c>
    </row>
    <row r="192" spans="1:10" ht="14.1" customHeight="1" x14ac:dyDescent="0.15">
      <c r="A192" s="219"/>
      <c r="B192" s="219"/>
      <c r="C192" s="219"/>
      <c r="D192" s="201" t="s">
        <v>85</v>
      </c>
      <c r="E192" s="203">
        <v>9</v>
      </c>
      <c r="F192" s="203">
        <v>10977</v>
      </c>
      <c r="G192" s="203">
        <v>98793</v>
      </c>
      <c r="H192" s="203">
        <v>1028</v>
      </c>
      <c r="I192" s="203">
        <v>9254</v>
      </c>
      <c r="J192" s="203">
        <v>89539</v>
      </c>
    </row>
    <row r="193" spans="1:10" ht="14.1" customHeight="1" x14ac:dyDescent="0.15">
      <c r="A193" s="219"/>
      <c r="B193" s="219"/>
      <c r="C193" s="219"/>
      <c r="D193" s="201" t="s">
        <v>179</v>
      </c>
      <c r="E193" s="203">
        <v>182</v>
      </c>
      <c r="F193" s="203">
        <v>7465</v>
      </c>
      <c r="G193" s="203">
        <v>1358630</v>
      </c>
      <c r="H193" s="203">
        <v>1028</v>
      </c>
      <c r="I193" s="203">
        <v>187130</v>
      </c>
      <c r="J193" s="203">
        <v>1171500</v>
      </c>
    </row>
    <row r="194" spans="1:10" ht="14.1" customHeight="1" x14ac:dyDescent="0.15">
      <c r="A194" s="219"/>
      <c r="B194" s="219"/>
      <c r="C194" s="219"/>
      <c r="D194" s="201" t="s">
        <v>79</v>
      </c>
      <c r="E194" s="203">
        <v>48</v>
      </c>
      <c r="F194" s="203">
        <v>7465</v>
      </c>
      <c r="G194" s="203">
        <v>358320</v>
      </c>
      <c r="H194" s="203">
        <v>1028</v>
      </c>
      <c r="I194" s="203">
        <v>49353</v>
      </c>
      <c r="J194" s="203">
        <v>308967</v>
      </c>
    </row>
    <row r="195" spans="1:10" ht="14.1" customHeight="1" x14ac:dyDescent="0.15">
      <c r="A195" s="219"/>
      <c r="B195" s="219"/>
      <c r="C195" s="219"/>
      <c r="D195" s="201" t="s">
        <v>192</v>
      </c>
      <c r="E195" s="203">
        <v>2</v>
      </c>
      <c r="F195" s="203">
        <v>4646</v>
      </c>
      <c r="G195" s="203">
        <v>9292</v>
      </c>
      <c r="H195" s="203">
        <v>1028</v>
      </c>
      <c r="I195" s="203">
        <v>2056</v>
      </c>
      <c r="J195" s="203">
        <v>7236</v>
      </c>
    </row>
    <row r="196" spans="1:10" ht="14.1" customHeight="1" x14ac:dyDescent="0.15">
      <c r="A196" s="219"/>
      <c r="B196" s="219"/>
      <c r="C196" s="219"/>
      <c r="D196" s="201" t="s">
        <v>190</v>
      </c>
      <c r="E196" s="203">
        <v>9</v>
      </c>
      <c r="F196" s="203">
        <v>2635</v>
      </c>
      <c r="G196" s="203">
        <v>23715</v>
      </c>
      <c r="H196" s="203">
        <v>1028</v>
      </c>
      <c r="I196" s="203">
        <v>9254</v>
      </c>
      <c r="J196" s="203">
        <v>14461</v>
      </c>
    </row>
    <row r="197" spans="1:10" ht="14.1" customHeight="1" x14ac:dyDescent="0.15">
      <c r="A197" s="219"/>
      <c r="B197" s="219"/>
      <c r="C197" s="219"/>
      <c r="D197" s="201" t="s">
        <v>86</v>
      </c>
      <c r="E197" s="203">
        <v>2</v>
      </c>
      <c r="F197" s="203">
        <v>2635</v>
      </c>
      <c r="G197" s="203">
        <v>5270</v>
      </c>
      <c r="H197" s="203">
        <v>1028</v>
      </c>
      <c r="I197" s="203">
        <v>2056</v>
      </c>
      <c r="J197" s="203">
        <v>3214</v>
      </c>
    </row>
    <row r="198" spans="1:10" ht="14.1" customHeight="1" x14ac:dyDescent="0.15">
      <c r="A198" s="219"/>
      <c r="B198" s="219"/>
      <c r="C198" s="219"/>
      <c r="D198" s="201" t="s">
        <v>191</v>
      </c>
      <c r="E198" s="203">
        <v>6</v>
      </c>
      <c r="F198" s="203">
        <v>1318</v>
      </c>
      <c r="G198" s="203">
        <v>7908</v>
      </c>
      <c r="H198" s="203">
        <v>1028</v>
      </c>
      <c r="I198" s="203">
        <v>6169</v>
      </c>
      <c r="J198" s="203">
        <v>1739</v>
      </c>
    </row>
    <row r="199" spans="1:10" ht="14.1" customHeight="1" x14ac:dyDescent="0.15">
      <c r="A199" s="219"/>
      <c r="B199" s="219"/>
      <c r="C199" s="219"/>
      <c r="D199" s="201" t="s">
        <v>105</v>
      </c>
      <c r="E199" s="203">
        <v>1</v>
      </c>
      <c r="F199" s="203">
        <v>592</v>
      </c>
      <c r="G199" s="203">
        <v>592</v>
      </c>
      <c r="H199" s="203">
        <v>1028</v>
      </c>
      <c r="I199" s="203">
        <v>1028</v>
      </c>
      <c r="J199" s="203">
        <v>-436</v>
      </c>
    </row>
    <row r="200" spans="1:10" ht="29.1" customHeight="1" x14ac:dyDescent="0.15">
      <c r="A200" s="219"/>
      <c r="B200" s="219"/>
      <c r="C200" s="221" t="s">
        <v>202</v>
      </c>
      <c r="D200" s="201" t="s">
        <v>81</v>
      </c>
      <c r="E200" s="203">
        <v>14</v>
      </c>
      <c r="F200" s="203">
        <v>30976</v>
      </c>
      <c r="G200" s="203">
        <v>433664</v>
      </c>
      <c r="H200" s="203">
        <v>2582</v>
      </c>
      <c r="I200" s="203">
        <v>36151</v>
      </c>
      <c r="J200" s="203">
        <v>397513</v>
      </c>
    </row>
    <row r="201" spans="1:10" ht="14.1" customHeight="1" x14ac:dyDescent="0.15">
      <c r="A201" s="219"/>
      <c r="B201" s="219"/>
      <c r="C201" s="219"/>
      <c r="D201" s="201" t="s">
        <v>76</v>
      </c>
      <c r="E201" s="203">
        <v>6</v>
      </c>
      <c r="F201" s="203">
        <v>12531</v>
      </c>
      <c r="G201" s="203">
        <v>75186</v>
      </c>
      <c r="H201" s="203">
        <v>2582</v>
      </c>
      <c r="I201" s="203">
        <v>15493</v>
      </c>
      <c r="J201" s="203">
        <v>59693</v>
      </c>
    </row>
    <row r="202" spans="1:10" ht="14.1" customHeight="1" x14ac:dyDescent="0.15">
      <c r="A202" s="219"/>
      <c r="B202" s="219"/>
      <c r="C202" s="219"/>
      <c r="D202" s="201" t="s">
        <v>73</v>
      </c>
      <c r="E202" s="203">
        <v>313</v>
      </c>
      <c r="F202" s="203">
        <v>9019</v>
      </c>
      <c r="G202" s="203">
        <v>2822947</v>
      </c>
      <c r="H202" s="203">
        <v>2582</v>
      </c>
      <c r="I202" s="203">
        <v>808225</v>
      </c>
      <c r="J202" s="203">
        <v>2014722</v>
      </c>
    </row>
    <row r="203" spans="1:10" ht="29.1" customHeight="1" x14ac:dyDescent="0.15">
      <c r="A203" s="219"/>
      <c r="B203" s="219"/>
      <c r="C203" s="221" t="s">
        <v>204</v>
      </c>
      <c r="D203" s="201" t="s">
        <v>90</v>
      </c>
      <c r="E203" s="203">
        <v>15</v>
      </c>
      <c r="F203" s="203">
        <v>67687</v>
      </c>
      <c r="G203" s="203">
        <v>1015305</v>
      </c>
      <c r="H203" s="203">
        <v>1795</v>
      </c>
      <c r="I203" s="203">
        <v>26928</v>
      </c>
      <c r="J203" s="203">
        <v>988377</v>
      </c>
    </row>
    <row r="204" spans="1:10" ht="14.1" customHeight="1" x14ac:dyDescent="0.15">
      <c r="A204" s="219"/>
      <c r="B204" s="219"/>
      <c r="C204" s="219"/>
      <c r="D204" s="201" t="s">
        <v>104</v>
      </c>
      <c r="E204" s="203">
        <v>663</v>
      </c>
      <c r="F204" s="203">
        <v>49949</v>
      </c>
      <c r="G204" s="203">
        <v>33116187</v>
      </c>
      <c r="H204" s="203">
        <v>1795</v>
      </c>
      <c r="I204" s="203">
        <v>1190209</v>
      </c>
      <c r="J204" s="203">
        <v>31925978</v>
      </c>
    </row>
    <row r="205" spans="1:10" ht="14.1" customHeight="1" x14ac:dyDescent="0.15">
      <c r="A205" s="219"/>
      <c r="B205" s="219"/>
      <c r="C205" s="219"/>
      <c r="D205" s="201" t="s">
        <v>81</v>
      </c>
      <c r="E205" s="203">
        <v>3980</v>
      </c>
      <c r="F205" s="203">
        <v>30200</v>
      </c>
      <c r="G205" s="203">
        <v>120194718</v>
      </c>
      <c r="H205" s="203">
        <v>1795</v>
      </c>
      <c r="I205" s="203">
        <v>7144844</v>
      </c>
      <c r="J205" s="203">
        <v>113049874</v>
      </c>
    </row>
    <row r="206" spans="1:10" ht="14.1" customHeight="1" x14ac:dyDescent="0.15">
      <c r="A206" s="219"/>
      <c r="B206" s="219"/>
      <c r="C206" s="219"/>
      <c r="D206" s="201" t="s">
        <v>75</v>
      </c>
      <c r="E206" s="203">
        <v>5778</v>
      </c>
      <c r="F206" s="203">
        <v>15121</v>
      </c>
      <c r="G206" s="203">
        <v>87369387</v>
      </c>
      <c r="H206" s="203">
        <v>1795</v>
      </c>
      <c r="I206" s="203">
        <v>10372590</v>
      </c>
      <c r="J206" s="203">
        <v>76996797</v>
      </c>
    </row>
    <row r="207" spans="1:10" ht="14.1" customHeight="1" x14ac:dyDescent="0.15">
      <c r="A207" s="219"/>
      <c r="B207" s="219"/>
      <c r="C207" s="219"/>
      <c r="D207" s="201" t="s">
        <v>76</v>
      </c>
      <c r="E207" s="203">
        <v>9282</v>
      </c>
      <c r="F207" s="203">
        <v>11746</v>
      </c>
      <c r="G207" s="203">
        <v>109025122</v>
      </c>
      <c r="H207" s="203">
        <v>1795</v>
      </c>
      <c r="I207" s="203">
        <v>16662926</v>
      </c>
      <c r="J207" s="203">
        <v>92362196</v>
      </c>
    </row>
    <row r="208" spans="1:10" ht="14.1" customHeight="1" x14ac:dyDescent="0.15">
      <c r="A208" s="219"/>
      <c r="B208" s="219"/>
      <c r="C208" s="219"/>
      <c r="D208" s="201" t="s">
        <v>73</v>
      </c>
      <c r="E208" s="203">
        <v>14099</v>
      </c>
      <c r="F208" s="203">
        <v>8239</v>
      </c>
      <c r="G208" s="203">
        <v>116155047</v>
      </c>
      <c r="H208" s="203">
        <v>1795</v>
      </c>
      <c r="I208" s="203">
        <v>25310342</v>
      </c>
      <c r="J208" s="203">
        <v>90844705</v>
      </c>
    </row>
    <row r="209" spans="1:10" ht="14.1" customHeight="1" x14ac:dyDescent="0.15">
      <c r="A209" s="219"/>
      <c r="B209" s="219"/>
      <c r="C209" s="219"/>
      <c r="D209" s="201" t="s">
        <v>74</v>
      </c>
      <c r="E209" s="203">
        <v>241</v>
      </c>
      <c r="F209" s="203">
        <v>5413</v>
      </c>
      <c r="G209" s="203">
        <v>1304533</v>
      </c>
      <c r="H209" s="203">
        <v>1795</v>
      </c>
      <c r="I209" s="203">
        <v>432640</v>
      </c>
      <c r="J209" s="203">
        <v>871893</v>
      </c>
    </row>
    <row r="210" spans="1:10" ht="14.1" customHeight="1" x14ac:dyDescent="0.15">
      <c r="A210" s="219"/>
      <c r="B210" s="219"/>
      <c r="C210" s="219"/>
      <c r="D210" s="201" t="s">
        <v>84</v>
      </c>
      <c r="E210" s="203">
        <v>912</v>
      </c>
      <c r="F210" s="203">
        <v>3406</v>
      </c>
      <c r="G210" s="203">
        <v>3106559</v>
      </c>
      <c r="H210" s="203">
        <v>1795</v>
      </c>
      <c r="I210" s="203">
        <v>1637211</v>
      </c>
      <c r="J210" s="203">
        <v>1469348</v>
      </c>
    </row>
    <row r="211" spans="1:10" ht="14.1" customHeight="1" x14ac:dyDescent="0.15">
      <c r="A211" s="219"/>
      <c r="B211" s="219"/>
      <c r="C211" s="219"/>
      <c r="D211" s="201" t="s">
        <v>77</v>
      </c>
      <c r="E211" s="203">
        <v>491</v>
      </c>
      <c r="F211" s="203">
        <v>2085</v>
      </c>
      <c r="G211" s="203">
        <v>1023735</v>
      </c>
      <c r="H211" s="203">
        <v>1795</v>
      </c>
      <c r="I211" s="203">
        <v>881437</v>
      </c>
      <c r="J211" s="203">
        <v>142298</v>
      </c>
    </row>
    <row r="212" spans="1:10" ht="14.1" customHeight="1" x14ac:dyDescent="0.15">
      <c r="A212" s="219" t="s">
        <v>2</v>
      </c>
      <c r="B212" s="219" t="s">
        <v>55</v>
      </c>
      <c r="C212" s="219"/>
      <c r="D212" s="219"/>
      <c r="E212" s="203">
        <v>3469</v>
      </c>
      <c r="F212" s="203"/>
      <c r="G212" s="203">
        <v>41867772</v>
      </c>
      <c r="H212" s="203"/>
      <c r="I212" s="203">
        <v>4841686</v>
      </c>
      <c r="J212" s="203">
        <v>37026086</v>
      </c>
    </row>
    <row r="213" spans="1:10" ht="14.1" customHeight="1" x14ac:dyDescent="0.15">
      <c r="A213" s="219"/>
      <c r="B213" s="201" t="s">
        <v>65</v>
      </c>
      <c r="C213" s="201" t="s">
        <v>66</v>
      </c>
      <c r="D213" s="201" t="s">
        <v>67</v>
      </c>
      <c r="E213" s="216">
        <v>25</v>
      </c>
      <c r="F213" s="216">
        <v>11085</v>
      </c>
      <c r="G213" s="216">
        <v>277125</v>
      </c>
      <c r="H213" s="216">
        <v>0</v>
      </c>
      <c r="I213" s="216">
        <v>0</v>
      </c>
      <c r="J213" s="216">
        <v>277125</v>
      </c>
    </row>
    <row r="214" spans="1:10" ht="14.1" customHeight="1" x14ac:dyDescent="0.15">
      <c r="A214" s="219"/>
      <c r="B214" s="220" t="s">
        <v>68</v>
      </c>
      <c r="C214" s="218" t="s">
        <v>69</v>
      </c>
      <c r="D214" s="201" t="s">
        <v>177</v>
      </c>
      <c r="E214" s="217"/>
      <c r="F214" s="217"/>
      <c r="G214" s="217"/>
      <c r="H214" s="217"/>
      <c r="I214" s="217"/>
      <c r="J214" s="217"/>
    </row>
    <row r="215" spans="1:10" ht="14.1" customHeight="1" x14ac:dyDescent="0.15">
      <c r="A215" s="219"/>
      <c r="B215" s="219"/>
      <c r="C215" s="219"/>
      <c r="D215" s="201" t="s">
        <v>175</v>
      </c>
      <c r="E215" s="203">
        <v>4</v>
      </c>
      <c r="F215" s="203">
        <v>11085</v>
      </c>
      <c r="G215" s="203">
        <v>44340</v>
      </c>
      <c r="H215" s="203">
        <v>0</v>
      </c>
      <c r="I215" s="203">
        <v>0</v>
      </c>
      <c r="J215" s="203">
        <v>44340</v>
      </c>
    </row>
    <row r="216" spans="1:10" ht="29.1" customHeight="1" x14ac:dyDescent="0.15">
      <c r="A216" s="219"/>
      <c r="B216" s="219"/>
      <c r="C216" s="202" t="s">
        <v>202</v>
      </c>
      <c r="D216" s="201" t="s">
        <v>176</v>
      </c>
      <c r="E216" s="203">
        <v>1</v>
      </c>
      <c r="F216" s="203">
        <v>12639</v>
      </c>
      <c r="G216" s="203">
        <v>12639</v>
      </c>
      <c r="H216" s="203">
        <v>2565</v>
      </c>
      <c r="I216" s="203">
        <v>2565</v>
      </c>
      <c r="J216" s="203">
        <v>10074</v>
      </c>
    </row>
    <row r="217" spans="1:10" ht="29.1" customHeight="1" x14ac:dyDescent="0.15">
      <c r="A217" s="219"/>
      <c r="B217" s="219"/>
      <c r="C217" s="202" t="s">
        <v>204</v>
      </c>
      <c r="D217" s="201" t="s">
        <v>176</v>
      </c>
      <c r="E217" s="203">
        <v>2175</v>
      </c>
      <c r="F217" s="203">
        <v>11852</v>
      </c>
      <c r="G217" s="203">
        <v>25778100</v>
      </c>
      <c r="H217" s="203">
        <v>1778</v>
      </c>
      <c r="I217" s="203">
        <v>3867150</v>
      </c>
      <c r="J217" s="203">
        <v>21910950</v>
      </c>
    </row>
    <row r="218" spans="1:10" ht="29.1" customHeight="1" x14ac:dyDescent="0.15">
      <c r="A218" s="219"/>
      <c r="B218" s="221" t="s">
        <v>210</v>
      </c>
      <c r="C218" s="218" t="s">
        <v>69</v>
      </c>
      <c r="D218" s="201" t="s">
        <v>184</v>
      </c>
      <c r="E218" s="203">
        <v>9</v>
      </c>
      <c r="F218" s="203">
        <v>14352</v>
      </c>
      <c r="G218" s="203">
        <v>129168</v>
      </c>
      <c r="H218" s="203">
        <v>0</v>
      </c>
      <c r="I218" s="203">
        <v>0</v>
      </c>
      <c r="J218" s="203">
        <v>129168</v>
      </c>
    </row>
    <row r="219" spans="1:10" ht="14.1" customHeight="1" x14ac:dyDescent="0.15">
      <c r="A219" s="219"/>
      <c r="B219" s="219"/>
      <c r="C219" s="219"/>
      <c r="D219" s="201" t="s">
        <v>80</v>
      </c>
      <c r="E219" s="203">
        <v>3</v>
      </c>
      <c r="F219" s="203">
        <v>14352</v>
      </c>
      <c r="G219" s="203">
        <v>43056</v>
      </c>
      <c r="H219" s="203">
        <v>0</v>
      </c>
      <c r="I219" s="203">
        <v>0</v>
      </c>
      <c r="J219" s="203">
        <v>43056</v>
      </c>
    </row>
    <row r="220" spans="1:10" ht="29.1" customHeight="1" x14ac:dyDescent="0.15">
      <c r="A220" s="219"/>
      <c r="B220" s="219"/>
      <c r="C220" s="221" t="s">
        <v>202</v>
      </c>
      <c r="D220" s="201" t="s">
        <v>72</v>
      </c>
      <c r="E220" s="203">
        <v>12</v>
      </c>
      <c r="F220" s="203">
        <v>4358</v>
      </c>
      <c r="G220" s="203">
        <v>52296</v>
      </c>
      <c r="H220" s="203">
        <v>1554</v>
      </c>
      <c r="I220" s="203">
        <v>18648</v>
      </c>
      <c r="J220" s="203">
        <v>33648</v>
      </c>
    </row>
    <row r="221" spans="1:10" ht="14.1" customHeight="1" x14ac:dyDescent="0.15">
      <c r="A221" s="219"/>
      <c r="B221" s="219"/>
      <c r="C221" s="219"/>
      <c r="D221" s="201" t="s">
        <v>182</v>
      </c>
      <c r="E221" s="203">
        <v>1</v>
      </c>
      <c r="F221" s="203">
        <v>6033</v>
      </c>
      <c r="G221" s="203">
        <v>6033</v>
      </c>
      <c r="H221" s="203">
        <v>1554</v>
      </c>
      <c r="I221" s="203">
        <v>1554</v>
      </c>
      <c r="J221" s="203">
        <v>4479</v>
      </c>
    </row>
    <row r="222" spans="1:10" ht="29.1" customHeight="1" x14ac:dyDescent="0.15">
      <c r="A222" s="219"/>
      <c r="B222" s="219"/>
      <c r="C222" s="202" t="s">
        <v>203</v>
      </c>
      <c r="D222" s="201" t="s">
        <v>183</v>
      </c>
      <c r="E222" s="203">
        <v>2</v>
      </c>
      <c r="F222" s="203">
        <v>6347</v>
      </c>
      <c r="G222" s="203">
        <v>12694</v>
      </c>
      <c r="H222" s="203">
        <v>1495</v>
      </c>
      <c r="I222" s="203">
        <v>2990</v>
      </c>
      <c r="J222" s="203">
        <v>9704</v>
      </c>
    </row>
    <row r="223" spans="1:10" ht="29.1" customHeight="1" x14ac:dyDescent="0.15">
      <c r="A223" s="219"/>
      <c r="B223" s="219"/>
      <c r="C223" s="221" t="s">
        <v>204</v>
      </c>
      <c r="D223" s="201" t="s">
        <v>72</v>
      </c>
      <c r="E223" s="203">
        <v>377</v>
      </c>
      <c r="F223" s="203">
        <v>3571</v>
      </c>
      <c r="G223" s="203">
        <v>1346267</v>
      </c>
      <c r="H223" s="203">
        <v>767</v>
      </c>
      <c r="I223" s="203">
        <v>289159</v>
      </c>
      <c r="J223" s="203">
        <v>1057108</v>
      </c>
    </row>
    <row r="224" spans="1:10" ht="14.1" customHeight="1" x14ac:dyDescent="0.15">
      <c r="A224" s="219"/>
      <c r="B224" s="219"/>
      <c r="C224" s="219"/>
      <c r="D224" s="201" t="s">
        <v>81</v>
      </c>
      <c r="E224" s="203">
        <v>93</v>
      </c>
      <c r="F224" s="203">
        <v>30189</v>
      </c>
      <c r="G224" s="203">
        <v>2807577</v>
      </c>
      <c r="H224" s="203">
        <v>767</v>
      </c>
      <c r="I224" s="203">
        <v>71331</v>
      </c>
      <c r="J224" s="203">
        <v>2736246</v>
      </c>
    </row>
    <row r="225" spans="1:10" ht="14.1" customHeight="1" x14ac:dyDescent="0.15">
      <c r="A225" s="219"/>
      <c r="B225" s="219"/>
      <c r="C225" s="219"/>
      <c r="D225" s="201" t="s">
        <v>75</v>
      </c>
      <c r="E225" s="203">
        <v>724</v>
      </c>
      <c r="F225" s="203">
        <v>15119</v>
      </c>
      <c r="G225" s="203">
        <v>10946156</v>
      </c>
      <c r="H225" s="203">
        <v>767</v>
      </c>
      <c r="I225" s="203">
        <v>555308</v>
      </c>
      <c r="J225" s="203">
        <v>10390848</v>
      </c>
    </row>
    <row r="226" spans="1:10" ht="14.1" customHeight="1" x14ac:dyDescent="0.15">
      <c r="A226" s="219"/>
      <c r="B226" s="219"/>
      <c r="C226" s="219"/>
      <c r="D226" s="201" t="s">
        <v>76</v>
      </c>
      <c r="E226" s="203">
        <v>18</v>
      </c>
      <c r="F226" s="203">
        <v>11744</v>
      </c>
      <c r="G226" s="203">
        <v>211392</v>
      </c>
      <c r="H226" s="203">
        <v>767</v>
      </c>
      <c r="I226" s="203">
        <v>13806</v>
      </c>
      <c r="J226" s="203">
        <v>197586</v>
      </c>
    </row>
    <row r="227" spans="1:10" ht="14.1" customHeight="1" x14ac:dyDescent="0.15">
      <c r="A227" s="219"/>
      <c r="B227" s="219"/>
      <c r="C227" s="219"/>
      <c r="D227" s="201" t="s">
        <v>73</v>
      </c>
      <c r="E227" s="203">
        <v>23</v>
      </c>
      <c r="F227" s="203">
        <v>8232</v>
      </c>
      <c r="G227" s="203">
        <v>189336</v>
      </c>
      <c r="H227" s="203">
        <v>767</v>
      </c>
      <c r="I227" s="203">
        <v>17641</v>
      </c>
      <c r="J227" s="203">
        <v>171695</v>
      </c>
    </row>
    <row r="228" spans="1:10" ht="14.1" customHeight="1" x14ac:dyDescent="0.15">
      <c r="A228" s="219"/>
      <c r="B228" s="219"/>
      <c r="C228" s="219"/>
      <c r="D228" s="201" t="s">
        <v>182</v>
      </c>
      <c r="E228" s="203">
        <v>1</v>
      </c>
      <c r="F228" s="203">
        <v>5246</v>
      </c>
      <c r="G228" s="203">
        <v>5246</v>
      </c>
      <c r="H228" s="203">
        <v>767</v>
      </c>
      <c r="I228" s="203">
        <v>767</v>
      </c>
      <c r="J228" s="203">
        <v>4479</v>
      </c>
    </row>
    <row r="229" spans="1:10" ht="14.1" customHeight="1" x14ac:dyDescent="0.15">
      <c r="A229" s="219"/>
      <c r="B229" s="219"/>
      <c r="C229" s="219"/>
      <c r="D229" s="201" t="s">
        <v>183</v>
      </c>
      <c r="E229" s="203">
        <v>1</v>
      </c>
      <c r="F229" s="203">
        <v>6347</v>
      </c>
      <c r="G229" s="203">
        <v>6347</v>
      </c>
      <c r="H229" s="203">
        <v>767</v>
      </c>
      <c r="I229" s="203">
        <v>767</v>
      </c>
      <c r="J229" s="203">
        <v>5580</v>
      </c>
    </row>
    <row r="230" spans="1:10" ht="29.1" customHeight="1" x14ac:dyDescent="0.15">
      <c r="A230" s="221" t="s">
        <v>119</v>
      </c>
      <c r="B230" s="219" t="s">
        <v>55</v>
      </c>
      <c r="C230" s="219"/>
      <c r="D230" s="219"/>
      <c r="E230" s="203">
        <v>36711</v>
      </c>
      <c r="F230" s="203"/>
      <c r="G230" s="203">
        <v>438266521</v>
      </c>
      <c r="H230" s="203"/>
      <c r="I230" s="203">
        <v>50473574</v>
      </c>
      <c r="J230" s="203">
        <v>387792947</v>
      </c>
    </row>
    <row r="231" spans="1:10" ht="14.1" customHeight="1" x14ac:dyDescent="0.15">
      <c r="A231" s="219"/>
      <c r="B231" s="201" t="s">
        <v>65</v>
      </c>
      <c r="C231" s="201" t="s">
        <v>66</v>
      </c>
      <c r="D231" s="201" t="s">
        <v>67</v>
      </c>
      <c r="E231" s="216">
        <v>26</v>
      </c>
      <c r="F231" s="216">
        <v>11085</v>
      </c>
      <c r="G231" s="216">
        <v>288210</v>
      </c>
      <c r="H231" s="216">
        <v>0</v>
      </c>
      <c r="I231" s="216">
        <v>0</v>
      </c>
      <c r="J231" s="216">
        <v>288210</v>
      </c>
    </row>
    <row r="232" spans="1:10" ht="14.1" customHeight="1" x14ac:dyDescent="0.15">
      <c r="A232" s="219"/>
      <c r="B232" s="220" t="s">
        <v>68</v>
      </c>
      <c r="C232" s="218" t="s">
        <v>69</v>
      </c>
      <c r="D232" s="201" t="s">
        <v>177</v>
      </c>
      <c r="E232" s="217"/>
      <c r="F232" s="217"/>
      <c r="G232" s="217"/>
      <c r="H232" s="217"/>
      <c r="I232" s="217"/>
      <c r="J232" s="217"/>
    </row>
    <row r="233" spans="1:10" ht="14.1" customHeight="1" x14ac:dyDescent="0.15">
      <c r="A233" s="219"/>
      <c r="B233" s="219"/>
      <c r="C233" s="219"/>
      <c r="D233" s="201" t="s">
        <v>175</v>
      </c>
      <c r="E233" s="203">
        <v>2</v>
      </c>
      <c r="F233" s="203">
        <v>11085</v>
      </c>
      <c r="G233" s="203">
        <v>22170</v>
      </c>
      <c r="H233" s="203">
        <v>0</v>
      </c>
      <c r="I233" s="203">
        <v>0</v>
      </c>
      <c r="J233" s="203">
        <v>22170</v>
      </c>
    </row>
    <row r="234" spans="1:10" ht="29.1" customHeight="1" x14ac:dyDescent="0.15">
      <c r="A234" s="219"/>
      <c r="B234" s="219"/>
      <c r="C234" s="202" t="s">
        <v>202</v>
      </c>
      <c r="D234" s="201" t="s">
        <v>176</v>
      </c>
      <c r="E234" s="203">
        <v>16</v>
      </c>
      <c r="F234" s="203">
        <v>12639</v>
      </c>
      <c r="G234" s="203">
        <v>202224</v>
      </c>
      <c r="H234" s="203">
        <v>2565</v>
      </c>
      <c r="I234" s="203">
        <v>41040</v>
      </c>
      <c r="J234" s="203">
        <v>161184</v>
      </c>
    </row>
    <row r="235" spans="1:10" ht="29.1" customHeight="1" x14ac:dyDescent="0.15">
      <c r="A235" s="219"/>
      <c r="B235" s="219"/>
      <c r="C235" s="202" t="s">
        <v>204</v>
      </c>
      <c r="D235" s="201" t="s">
        <v>176</v>
      </c>
      <c r="E235" s="203">
        <v>1729</v>
      </c>
      <c r="F235" s="203">
        <v>11852</v>
      </c>
      <c r="G235" s="203">
        <v>20492108</v>
      </c>
      <c r="H235" s="203">
        <v>1778</v>
      </c>
      <c r="I235" s="203">
        <v>3074162</v>
      </c>
      <c r="J235" s="203">
        <v>17417946</v>
      </c>
    </row>
    <row r="236" spans="1:10" ht="14.1" customHeight="1" x14ac:dyDescent="0.15">
      <c r="A236" s="219"/>
      <c r="B236" s="220" t="s">
        <v>78</v>
      </c>
      <c r="C236" s="218" t="s">
        <v>69</v>
      </c>
      <c r="D236" s="201" t="s">
        <v>179</v>
      </c>
      <c r="E236" s="203">
        <v>6</v>
      </c>
      <c r="F236" s="203">
        <v>7465</v>
      </c>
      <c r="G236" s="203">
        <v>44790</v>
      </c>
      <c r="H236" s="203">
        <v>0</v>
      </c>
      <c r="I236" s="203">
        <v>0</v>
      </c>
      <c r="J236" s="203">
        <v>44790</v>
      </c>
    </row>
    <row r="237" spans="1:10" ht="14.1" customHeight="1" x14ac:dyDescent="0.15">
      <c r="A237" s="219"/>
      <c r="B237" s="219"/>
      <c r="C237" s="219"/>
      <c r="D237" s="201" t="s">
        <v>79</v>
      </c>
      <c r="E237" s="203">
        <v>9</v>
      </c>
      <c r="F237" s="203">
        <v>7465</v>
      </c>
      <c r="G237" s="203">
        <v>67185</v>
      </c>
      <c r="H237" s="203">
        <v>0</v>
      </c>
      <c r="I237" s="203">
        <v>0</v>
      </c>
      <c r="J237" s="203">
        <v>67185</v>
      </c>
    </row>
    <row r="238" spans="1:10" ht="29.1" customHeight="1" x14ac:dyDescent="0.15">
      <c r="A238" s="219"/>
      <c r="B238" s="219"/>
      <c r="C238" s="221" t="s">
        <v>202</v>
      </c>
      <c r="D238" s="201" t="s">
        <v>73</v>
      </c>
      <c r="E238" s="203">
        <v>6</v>
      </c>
      <c r="F238" s="203">
        <v>9019</v>
      </c>
      <c r="G238" s="203">
        <v>54114</v>
      </c>
      <c r="H238" s="203">
        <v>2034</v>
      </c>
      <c r="I238" s="203">
        <v>12202</v>
      </c>
      <c r="J238" s="203">
        <v>41912</v>
      </c>
    </row>
    <row r="239" spans="1:10" ht="14.1" customHeight="1" x14ac:dyDescent="0.15">
      <c r="A239" s="219"/>
      <c r="B239" s="219"/>
      <c r="C239" s="219"/>
      <c r="D239" s="201" t="s">
        <v>93</v>
      </c>
      <c r="E239" s="203">
        <v>57</v>
      </c>
      <c r="F239" s="203">
        <v>9151</v>
      </c>
      <c r="G239" s="203">
        <v>521607</v>
      </c>
      <c r="H239" s="203">
        <v>2166</v>
      </c>
      <c r="I239" s="203">
        <v>123445</v>
      </c>
      <c r="J239" s="203">
        <v>398162</v>
      </c>
    </row>
    <row r="240" spans="1:10" ht="29.1" customHeight="1" x14ac:dyDescent="0.15">
      <c r="A240" s="219"/>
      <c r="B240" s="219"/>
      <c r="C240" s="221" t="s">
        <v>204</v>
      </c>
      <c r="D240" s="201" t="s">
        <v>73</v>
      </c>
      <c r="E240" s="203">
        <v>8897</v>
      </c>
      <c r="F240" s="203">
        <v>8232</v>
      </c>
      <c r="G240" s="203">
        <v>73240104</v>
      </c>
      <c r="H240" s="203">
        <v>1247</v>
      </c>
      <c r="I240" s="203">
        <v>11091918</v>
      </c>
      <c r="J240" s="203">
        <v>62148186</v>
      </c>
    </row>
    <row r="241" spans="1:10" ht="14.1" customHeight="1" x14ac:dyDescent="0.15">
      <c r="A241" s="219"/>
      <c r="B241" s="219"/>
      <c r="C241" s="219"/>
      <c r="D241" s="201" t="s">
        <v>93</v>
      </c>
      <c r="E241" s="203">
        <v>293</v>
      </c>
      <c r="F241" s="203">
        <v>8364</v>
      </c>
      <c r="G241" s="203">
        <v>2450652</v>
      </c>
      <c r="H241" s="203">
        <v>1379</v>
      </c>
      <c r="I241" s="203">
        <v>403960</v>
      </c>
      <c r="J241" s="203">
        <v>2046692</v>
      </c>
    </row>
    <row r="242" spans="1:10" ht="29.1" customHeight="1" x14ac:dyDescent="0.15">
      <c r="A242" s="219"/>
      <c r="B242" s="221" t="s">
        <v>210</v>
      </c>
      <c r="C242" s="218" t="s">
        <v>69</v>
      </c>
      <c r="D242" s="201" t="s">
        <v>197</v>
      </c>
      <c r="E242" s="203">
        <v>1</v>
      </c>
      <c r="F242" s="203">
        <v>49182</v>
      </c>
      <c r="G242" s="203">
        <v>49182</v>
      </c>
      <c r="H242" s="203">
        <v>0</v>
      </c>
      <c r="I242" s="203">
        <v>0</v>
      </c>
      <c r="J242" s="203">
        <v>49182</v>
      </c>
    </row>
    <row r="243" spans="1:10" ht="14.1" customHeight="1" x14ac:dyDescent="0.15">
      <c r="A243" s="219"/>
      <c r="B243" s="219"/>
      <c r="C243" s="219"/>
      <c r="D243" s="201" t="s">
        <v>188</v>
      </c>
      <c r="E243" s="203">
        <v>2</v>
      </c>
      <c r="F243" s="203">
        <v>29422</v>
      </c>
      <c r="G243" s="203">
        <v>58844</v>
      </c>
      <c r="H243" s="203">
        <v>0</v>
      </c>
      <c r="I243" s="203">
        <v>0</v>
      </c>
      <c r="J243" s="203">
        <v>58844</v>
      </c>
    </row>
    <row r="244" spans="1:10" ht="14.1" customHeight="1" x14ac:dyDescent="0.15">
      <c r="A244" s="219"/>
      <c r="B244" s="219"/>
      <c r="C244" s="219"/>
      <c r="D244" s="201" t="s">
        <v>87</v>
      </c>
      <c r="E244" s="203">
        <v>30</v>
      </c>
      <c r="F244" s="203">
        <v>29422</v>
      </c>
      <c r="G244" s="203">
        <v>882660</v>
      </c>
      <c r="H244" s="203">
        <v>0</v>
      </c>
      <c r="I244" s="203">
        <v>0</v>
      </c>
      <c r="J244" s="203">
        <v>882660</v>
      </c>
    </row>
    <row r="245" spans="1:10" ht="14.1" customHeight="1" x14ac:dyDescent="0.15">
      <c r="A245" s="219"/>
      <c r="B245" s="219"/>
      <c r="C245" s="219"/>
      <c r="D245" s="201" t="s">
        <v>184</v>
      </c>
      <c r="E245" s="203">
        <v>12</v>
      </c>
      <c r="F245" s="203">
        <v>14352</v>
      </c>
      <c r="G245" s="203">
        <v>172224</v>
      </c>
      <c r="H245" s="203">
        <v>0</v>
      </c>
      <c r="I245" s="203">
        <v>0</v>
      </c>
      <c r="J245" s="203">
        <v>172224</v>
      </c>
    </row>
    <row r="246" spans="1:10" ht="14.1" customHeight="1" x14ac:dyDescent="0.15">
      <c r="A246" s="219"/>
      <c r="B246" s="219"/>
      <c r="C246" s="219"/>
      <c r="D246" s="201" t="s">
        <v>80</v>
      </c>
      <c r="E246" s="203">
        <v>8</v>
      </c>
      <c r="F246" s="203">
        <v>14352</v>
      </c>
      <c r="G246" s="203">
        <v>114816</v>
      </c>
      <c r="H246" s="203">
        <v>0</v>
      </c>
      <c r="I246" s="203">
        <v>0</v>
      </c>
      <c r="J246" s="203">
        <v>114816</v>
      </c>
    </row>
    <row r="247" spans="1:10" ht="14.1" customHeight="1" x14ac:dyDescent="0.15">
      <c r="A247" s="219"/>
      <c r="B247" s="219"/>
      <c r="C247" s="219"/>
      <c r="D247" s="201" t="s">
        <v>189</v>
      </c>
      <c r="E247" s="203">
        <v>1</v>
      </c>
      <c r="F247" s="203">
        <v>10977</v>
      </c>
      <c r="G247" s="203">
        <v>10977</v>
      </c>
      <c r="H247" s="203">
        <v>0</v>
      </c>
      <c r="I247" s="203">
        <v>0</v>
      </c>
      <c r="J247" s="203">
        <v>10977</v>
      </c>
    </row>
    <row r="248" spans="1:10" ht="14.1" customHeight="1" x14ac:dyDescent="0.15">
      <c r="A248" s="219"/>
      <c r="B248" s="219"/>
      <c r="C248" s="219"/>
      <c r="D248" s="201" t="s">
        <v>85</v>
      </c>
      <c r="E248" s="203">
        <v>21</v>
      </c>
      <c r="F248" s="203">
        <v>10977</v>
      </c>
      <c r="G248" s="203">
        <v>230517</v>
      </c>
      <c r="H248" s="203">
        <v>0</v>
      </c>
      <c r="I248" s="203">
        <v>0</v>
      </c>
      <c r="J248" s="203">
        <v>230517</v>
      </c>
    </row>
    <row r="249" spans="1:10" ht="14.1" customHeight="1" x14ac:dyDescent="0.15">
      <c r="A249" s="219"/>
      <c r="B249" s="219"/>
      <c r="C249" s="219"/>
      <c r="D249" s="201" t="s">
        <v>179</v>
      </c>
      <c r="E249" s="203">
        <v>7</v>
      </c>
      <c r="F249" s="203">
        <v>7465</v>
      </c>
      <c r="G249" s="203">
        <v>52255</v>
      </c>
      <c r="H249" s="203">
        <v>0</v>
      </c>
      <c r="I249" s="203">
        <v>0</v>
      </c>
      <c r="J249" s="203">
        <v>52255</v>
      </c>
    </row>
    <row r="250" spans="1:10" ht="14.1" customHeight="1" x14ac:dyDescent="0.15">
      <c r="A250" s="219"/>
      <c r="B250" s="219"/>
      <c r="C250" s="219"/>
      <c r="D250" s="201" t="s">
        <v>79</v>
      </c>
      <c r="E250" s="203">
        <v>81</v>
      </c>
      <c r="F250" s="203">
        <v>7465</v>
      </c>
      <c r="G250" s="203">
        <v>604665</v>
      </c>
      <c r="H250" s="203">
        <v>0</v>
      </c>
      <c r="I250" s="203">
        <v>0</v>
      </c>
      <c r="J250" s="203">
        <v>604665</v>
      </c>
    </row>
    <row r="251" spans="1:10" ht="14.1" customHeight="1" x14ac:dyDescent="0.15">
      <c r="A251" s="219"/>
      <c r="B251" s="219"/>
      <c r="C251" s="219"/>
      <c r="D251" s="201" t="s">
        <v>86</v>
      </c>
      <c r="E251" s="203">
        <v>10</v>
      </c>
      <c r="F251" s="203">
        <v>2635</v>
      </c>
      <c r="G251" s="203">
        <v>26350</v>
      </c>
      <c r="H251" s="203">
        <v>0</v>
      </c>
      <c r="I251" s="203">
        <v>0</v>
      </c>
      <c r="J251" s="203">
        <v>26350</v>
      </c>
    </row>
    <row r="252" spans="1:10" ht="14.1" customHeight="1" x14ac:dyDescent="0.15">
      <c r="A252" s="219"/>
      <c r="B252" s="219"/>
      <c r="C252" s="219"/>
      <c r="D252" s="201" t="s">
        <v>91</v>
      </c>
      <c r="E252" s="203">
        <v>2</v>
      </c>
      <c r="F252" s="203">
        <v>1318</v>
      </c>
      <c r="G252" s="203">
        <v>2636</v>
      </c>
      <c r="H252" s="203">
        <v>0</v>
      </c>
      <c r="I252" s="203">
        <v>0</v>
      </c>
      <c r="J252" s="203">
        <v>2636</v>
      </c>
    </row>
    <row r="253" spans="1:10" ht="14.1" customHeight="1" x14ac:dyDescent="0.15">
      <c r="A253" s="219"/>
      <c r="B253" s="219"/>
      <c r="C253" s="219"/>
      <c r="D253" s="201" t="s">
        <v>185</v>
      </c>
      <c r="E253" s="203">
        <v>7</v>
      </c>
      <c r="F253" s="203">
        <v>4479</v>
      </c>
      <c r="G253" s="203">
        <v>31353</v>
      </c>
      <c r="H253" s="203">
        <v>0</v>
      </c>
      <c r="I253" s="203">
        <v>0</v>
      </c>
      <c r="J253" s="203">
        <v>31353</v>
      </c>
    </row>
    <row r="254" spans="1:10" ht="14.1" customHeight="1" x14ac:dyDescent="0.15">
      <c r="A254" s="219"/>
      <c r="B254" s="219"/>
      <c r="C254" s="219"/>
      <c r="D254" s="201" t="s">
        <v>186</v>
      </c>
      <c r="E254" s="203">
        <v>4</v>
      </c>
      <c r="F254" s="203">
        <v>5580</v>
      </c>
      <c r="G254" s="203">
        <v>22320</v>
      </c>
      <c r="H254" s="203">
        <v>0</v>
      </c>
      <c r="I254" s="203">
        <v>0</v>
      </c>
      <c r="J254" s="203">
        <v>22320</v>
      </c>
    </row>
    <row r="255" spans="1:10" ht="14.1" customHeight="1" x14ac:dyDescent="0.15">
      <c r="A255" s="219"/>
      <c r="B255" s="219"/>
      <c r="C255" s="219"/>
      <c r="D255" s="201" t="s">
        <v>181</v>
      </c>
      <c r="E255" s="203">
        <v>5</v>
      </c>
      <c r="F255" s="203">
        <v>5580</v>
      </c>
      <c r="G255" s="203">
        <v>27900</v>
      </c>
      <c r="H255" s="203">
        <v>0</v>
      </c>
      <c r="I255" s="203">
        <v>0</v>
      </c>
      <c r="J255" s="203">
        <v>27900</v>
      </c>
    </row>
    <row r="256" spans="1:10" ht="29.1" customHeight="1" x14ac:dyDescent="0.15">
      <c r="A256" s="219"/>
      <c r="B256" s="219"/>
      <c r="C256" s="221" t="s">
        <v>202</v>
      </c>
      <c r="D256" s="201" t="s">
        <v>72</v>
      </c>
      <c r="E256" s="203">
        <v>23</v>
      </c>
      <c r="F256" s="203">
        <v>4358</v>
      </c>
      <c r="G256" s="203">
        <v>100234</v>
      </c>
      <c r="H256" s="203">
        <v>1554</v>
      </c>
      <c r="I256" s="203">
        <v>35742</v>
      </c>
      <c r="J256" s="203">
        <v>64492</v>
      </c>
    </row>
    <row r="257" spans="1:10" ht="14.1" customHeight="1" x14ac:dyDescent="0.15">
      <c r="A257" s="219"/>
      <c r="B257" s="219"/>
      <c r="C257" s="219"/>
      <c r="D257" s="201" t="s">
        <v>81</v>
      </c>
      <c r="E257" s="203">
        <v>6</v>
      </c>
      <c r="F257" s="203">
        <v>30976</v>
      </c>
      <c r="G257" s="203">
        <v>185856</v>
      </c>
      <c r="H257" s="203">
        <v>1554</v>
      </c>
      <c r="I257" s="203">
        <v>9324</v>
      </c>
      <c r="J257" s="203">
        <v>176532</v>
      </c>
    </row>
    <row r="258" spans="1:10" ht="14.1" customHeight="1" x14ac:dyDescent="0.15">
      <c r="A258" s="219"/>
      <c r="B258" s="219"/>
      <c r="C258" s="219"/>
      <c r="D258" s="201" t="s">
        <v>75</v>
      </c>
      <c r="E258" s="203">
        <v>4</v>
      </c>
      <c r="F258" s="203">
        <v>15906</v>
      </c>
      <c r="G258" s="203">
        <v>63624</v>
      </c>
      <c r="H258" s="203">
        <v>1554</v>
      </c>
      <c r="I258" s="203">
        <v>6216</v>
      </c>
      <c r="J258" s="203">
        <v>57408</v>
      </c>
    </row>
    <row r="259" spans="1:10" ht="14.1" customHeight="1" x14ac:dyDescent="0.15">
      <c r="A259" s="219"/>
      <c r="B259" s="219"/>
      <c r="C259" s="219"/>
      <c r="D259" s="201" t="s">
        <v>76</v>
      </c>
      <c r="E259" s="203">
        <v>2</v>
      </c>
      <c r="F259" s="203">
        <v>12531</v>
      </c>
      <c r="G259" s="203">
        <v>25062</v>
      </c>
      <c r="H259" s="203">
        <v>1554</v>
      </c>
      <c r="I259" s="203">
        <v>3108</v>
      </c>
      <c r="J259" s="203">
        <v>21954</v>
      </c>
    </row>
    <row r="260" spans="1:10" ht="14.1" customHeight="1" x14ac:dyDescent="0.15">
      <c r="A260" s="219"/>
      <c r="B260" s="219"/>
      <c r="C260" s="219"/>
      <c r="D260" s="201" t="s">
        <v>73</v>
      </c>
      <c r="E260" s="203">
        <v>33</v>
      </c>
      <c r="F260" s="203">
        <v>9019</v>
      </c>
      <c r="G260" s="203">
        <v>297627</v>
      </c>
      <c r="H260" s="203">
        <v>1554</v>
      </c>
      <c r="I260" s="203">
        <v>51282</v>
      </c>
      <c r="J260" s="203">
        <v>246345</v>
      </c>
    </row>
    <row r="261" spans="1:10" ht="14.1" customHeight="1" x14ac:dyDescent="0.15">
      <c r="A261" s="219"/>
      <c r="B261" s="219"/>
      <c r="C261" s="219"/>
      <c r="D261" s="201" t="s">
        <v>84</v>
      </c>
      <c r="E261" s="203">
        <v>1</v>
      </c>
      <c r="F261" s="203">
        <v>4189</v>
      </c>
      <c r="G261" s="203">
        <v>4189</v>
      </c>
      <c r="H261" s="203">
        <v>1554</v>
      </c>
      <c r="I261" s="203">
        <v>1554</v>
      </c>
      <c r="J261" s="203">
        <v>2635</v>
      </c>
    </row>
    <row r="262" spans="1:10" ht="14.1" customHeight="1" x14ac:dyDescent="0.15">
      <c r="A262" s="219"/>
      <c r="B262" s="219"/>
      <c r="C262" s="219"/>
      <c r="D262" s="201" t="s">
        <v>182</v>
      </c>
      <c r="E262" s="203">
        <v>59</v>
      </c>
      <c r="F262" s="203">
        <v>6033</v>
      </c>
      <c r="G262" s="203">
        <v>355947</v>
      </c>
      <c r="H262" s="203">
        <v>1554</v>
      </c>
      <c r="I262" s="203">
        <v>91686</v>
      </c>
      <c r="J262" s="203">
        <v>264261</v>
      </c>
    </row>
    <row r="263" spans="1:10" ht="14.1" customHeight="1" x14ac:dyDescent="0.15">
      <c r="A263" s="219"/>
      <c r="B263" s="219"/>
      <c r="C263" s="219"/>
      <c r="D263" s="201" t="s">
        <v>183</v>
      </c>
      <c r="E263" s="203">
        <v>10</v>
      </c>
      <c r="F263" s="203">
        <v>7134</v>
      </c>
      <c r="G263" s="203">
        <v>71340</v>
      </c>
      <c r="H263" s="203">
        <v>1554</v>
      </c>
      <c r="I263" s="203">
        <v>15540</v>
      </c>
      <c r="J263" s="203">
        <v>55800</v>
      </c>
    </row>
    <row r="264" spans="1:10" ht="29.1" customHeight="1" x14ac:dyDescent="0.15">
      <c r="A264" s="219"/>
      <c r="B264" s="219"/>
      <c r="C264" s="202" t="s">
        <v>203</v>
      </c>
      <c r="D264" s="201" t="s">
        <v>73</v>
      </c>
      <c r="E264" s="203">
        <v>85</v>
      </c>
      <c r="F264" s="203">
        <v>8378</v>
      </c>
      <c r="G264" s="203">
        <v>712096</v>
      </c>
      <c r="H264" s="203">
        <v>1495</v>
      </c>
      <c r="I264" s="203">
        <v>127075</v>
      </c>
      <c r="J264" s="203">
        <v>585021</v>
      </c>
    </row>
    <row r="265" spans="1:10" ht="29.1" customHeight="1" x14ac:dyDescent="0.15">
      <c r="A265" s="219"/>
      <c r="B265" s="219"/>
      <c r="C265" s="221" t="s">
        <v>204</v>
      </c>
      <c r="D265" s="201" t="s">
        <v>72</v>
      </c>
      <c r="E265" s="203">
        <v>328</v>
      </c>
      <c r="F265" s="203">
        <v>3571</v>
      </c>
      <c r="G265" s="203">
        <v>1171288</v>
      </c>
      <c r="H265" s="203">
        <v>767</v>
      </c>
      <c r="I265" s="203">
        <v>251576</v>
      </c>
      <c r="J265" s="203">
        <v>919712</v>
      </c>
    </row>
    <row r="266" spans="1:10" ht="14.1" customHeight="1" x14ac:dyDescent="0.15">
      <c r="A266" s="219"/>
      <c r="B266" s="219"/>
      <c r="C266" s="219"/>
      <c r="D266" s="201" t="s">
        <v>104</v>
      </c>
      <c r="E266" s="203">
        <v>14</v>
      </c>
      <c r="F266" s="203">
        <v>49949</v>
      </c>
      <c r="G266" s="203">
        <v>699286</v>
      </c>
      <c r="H266" s="203">
        <v>767</v>
      </c>
      <c r="I266" s="203">
        <v>10738</v>
      </c>
      <c r="J266" s="203">
        <v>688548</v>
      </c>
    </row>
    <row r="267" spans="1:10" ht="14.1" customHeight="1" x14ac:dyDescent="0.15">
      <c r="A267" s="219"/>
      <c r="B267" s="219"/>
      <c r="C267" s="219"/>
      <c r="D267" s="201" t="s">
        <v>81</v>
      </c>
      <c r="E267" s="203">
        <v>2332</v>
      </c>
      <c r="F267" s="203">
        <v>30189</v>
      </c>
      <c r="G267" s="203">
        <v>70400748</v>
      </c>
      <c r="H267" s="203">
        <v>767</v>
      </c>
      <c r="I267" s="203">
        <v>1788644</v>
      </c>
      <c r="J267" s="203">
        <v>68612104</v>
      </c>
    </row>
    <row r="268" spans="1:10" ht="14.1" customHeight="1" x14ac:dyDescent="0.15">
      <c r="A268" s="219"/>
      <c r="B268" s="219"/>
      <c r="C268" s="219"/>
      <c r="D268" s="201" t="s">
        <v>75</v>
      </c>
      <c r="E268" s="203">
        <v>2389</v>
      </c>
      <c r="F268" s="203">
        <v>15119</v>
      </c>
      <c r="G268" s="203">
        <v>36119291</v>
      </c>
      <c r="H268" s="203">
        <v>767</v>
      </c>
      <c r="I268" s="203">
        <v>1832363</v>
      </c>
      <c r="J268" s="203">
        <v>34286928</v>
      </c>
    </row>
    <row r="269" spans="1:10" ht="14.1" customHeight="1" x14ac:dyDescent="0.15">
      <c r="A269" s="219"/>
      <c r="B269" s="219"/>
      <c r="C269" s="219"/>
      <c r="D269" s="201" t="s">
        <v>76</v>
      </c>
      <c r="E269" s="203">
        <v>186</v>
      </c>
      <c r="F269" s="203">
        <v>11744</v>
      </c>
      <c r="G269" s="203">
        <v>2184384</v>
      </c>
      <c r="H269" s="203">
        <v>767</v>
      </c>
      <c r="I269" s="203">
        <v>142662</v>
      </c>
      <c r="J269" s="203">
        <v>2041722</v>
      </c>
    </row>
    <row r="270" spans="1:10" ht="14.1" customHeight="1" x14ac:dyDescent="0.15">
      <c r="A270" s="219"/>
      <c r="B270" s="219"/>
      <c r="C270" s="219"/>
      <c r="D270" s="201" t="s">
        <v>73</v>
      </c>
      <c r="E270" s="203">
        <v>1469</v>
      </c>
      <c r="F270" s="203">
        <v>8232</v>
      </c>
      <c r="G270" s="203">
        <v>12092808</v>
      </c>
      <c r="H270" s="203">
        <v>767</v>
      </c>
      <c r="I270" s="203">
        <v>1126723</v>
      </c>
      <c r="J270" s="203">
        <v>10966085</v>
      </c>
    </row>
    <row r="271" spans="1:10" ht="14.1" customHeight="1" x14ac:dyDescent="0.15">
      <c r="A271" s="219"/>
      <c r="B271" s="219"/>
      <c r="C271" s="219"/>
      <c r="D271" s="201" t="s">
        <v>74</v>
      </c>
      <c r="E271" s="203">
        <v>157</v>
      </c>
      <c r="F271" s="203">
        <v>5413</v>
      </c>
      <c r="G271" s="203">
        <v>849841</v>
      </c>
      <c r="H271" s="203">
        <v>767</v>
      </c>
      <c r="I271" s="203">
        <v>120419</v>
      </c>
      <c r="J271" s="203">
        <v>729422</v>
      </c>
    </row>
    <row r="272" spans="1:10" ht="14.1" customHeight="1" x14ac:dyDescent="0.15">
      <c r="A272" s="219"/>
      <c r="B272" s="219"/>
      <c r="C272" s="219"/>
      <c r="D272" s="201" t="s">
        <v>84</v>
      </c>
      <c r="E272" s="203">
        <v>47</v>
      </c>
      <c r="F272" s="203">
        <v>3402</v>
      </c>
      <c r="G272" s="203">
        <v>159894</v>
      </c>
      <c r="H272" s="203">
        <v>767</v>
      </c>
      <c r="I272" s="203">
        <v>36049</v>
      </c>
      <c r="J272" s="203">
        <v>123845</v>
      </c>
    </row>
    <row r="273" spans="1:10" ht="14.1" customHeight="1" x14ac:dyDescent="0.15">
      <c r="A273" s="219"/>
      <c r="B273" s="219"/>
      <c r="C273" s="219"/>
      <c r="D273" s="201" t="s">
        <v>77</v>
      </c>
      <c r="E273" s="203">
        <v>22</v>
      </c>
      <c r="F273" s="203">
        <v>2085</v>
      </c>
      <c r="G273" s="203">
        <v>45870</v>
      </c>
      <c r="H273" s="203">
        <v>767</v>
      </c>
      <c r="I273" s="203">
        <v>16874</v>
      </c>
      <c r="J273" s="203">
        <v>28996</v>
      </c>
    </row>
    <row r="274" spans="1:10" ht="14.1" customHeight="1" x14ac:dyDescent="0.15">
      <c r="A274" s="219"/>
      <c r="B274" s="219"/>
      <c r="C274" s="219"/>
      <c r="D274" s="201" t="s">
        <v>94</v>
      </c>
      <c r="E274" s="203">
        <v>4</v>
      </c>
      <c r="F274" s="203">
        <v>1359</v>
      </c>
      <c r="G274" s="203">
        <v>5436</v>
      </c>
      <c r="H274" s="203">
        <v>767</v>
      </c>
      <c r="I274" s="203">
        <v>3068</v>
      </c>
      <c r="J274" s="203">
        <v>2368</v>
      </c>
    </row>
    <row r="275" spans="1:10" ht="14.1" customHeight="1" x14ac:dyDescent="0.15">
      <c r="A275" s="219"/>
      <c r="B275" s="219"/>
      <c r="C275" s="219"/>
      <c r="D275" s="201" t="s">
        <v>182</v>
      </c>
      <c r="E275" s="203">
        <v>1640</v>
      </c>
      <c r="F275" s="203">
        <v>5246</v>
      </c>
      <c r="G275" s="203">
        <v>8603440</v>
      </c>
      <c r="H275" s="203">
        <v>767</v>
      </c>
      <c r="I275" s="203">
        <v>1257880</v>
      </c>
      <c r="J275" s="203">
        <v>7345560</v>
      </c>
    </row>
    <row r="276" spans="1:10" ht="14.1" customHeight="1" x14ac:dyDescent="0.15">
      <c r="A276" s="219"/>
      <c r="B276" s="219"/>
      <c r="C276" s="219"/>
      <c r="D276" s="201" t="s">
        <v>183</v>
      </c>
      <c r="E276" s="203">
        <v>563</v>
      </c>
      <c r="F276" s="203">
        <v>6347</v>
      </c>
      <c r="G276" s="203">
        <v>3573361</v>
      </c>
      <c r="H276" s="203">
        <v>767</v>
      </c>
      <c r="I276" s="203">
        <v>431821</v>
      </c>
      <c r="J276" s="203">
        <v>3141540</v>
      </c>
    </row>
    <row r="277" spans="1:10" ht="14.1" customHeight="1" x14ac:dyDescent="0.15">
      <c r="A277" s="219"/>
      <c r="B277" s="220" t="s">
        <v>211</v>
      </c>
      <c r="C277" s="218" t="s">
        <v>69</v>
      </c>
      <c r="D277" s="201" t="s">
        <v>187</v>
      </c>
      <c r="E277" s="203">
        <v>3</v>
      </c>
      <c r="F277" s="203">
        <v>49182</v>
      </c>
      <c r="G277" s="203">
        <v>147546</v>
      </c>
      <c r="H277" s="203">
        <v>1028</v>
      </c>
      <c r="I277" s="203">
        <v>3085</v>
      </c>
      <c r="J277" s="203">
        <v>144461</v>
      </c>
    </row>
    <row r="278" spans="1:10" ht="14.1" customHeight="1" x14ac:dyDescent="0.15">
      <c r="A278" s="219"/>
      <c r="B278" s="219"/>
      <c r="C278" s="219"/>
      <c r="D278" s="201" t="s">
        <v>188</v>
      </c>
      <c r="E278" s="203">
        <v>36</v>
      </c>
      <c r="F278" s="203">
        <v>29422</v>
      </c>
      <c r="G278" s="203">
        <v>1059192</v>
      </c>
      <c r="H278" s="203">
        <v>1028</v>
      </c>
      <c r="I278" s="203">
        <v>37015</v>
      </c>
      <c r="J278" s="203">
        <v>1022177</v>
      </c>
    </row>
    <row r="279" spans="1:10" ht="14.1" customHeight="1" x14ac:dyDescent="0.15">
      <c r="A279" s="219"/>
      <c r="B279" s="219"/>
      <c r="C279" s="219"/>
      <c r="D279" s="201" t="s">
        <v>87</v>
      </c>
      <c r="E279" s="203">
        <v>55</v>
      </c>
      <c r="F279" s="203">
        <v>29422</v>
      </c>
      <c r="G279" s="203">
        <v>1618210</v>
      </c>
      <c r="H279" s="203">
        <v>1028</v>
      </c>
      <c r="I279" s="203">
        <v>56550</v>
      </c>
      <c r="J279" s="203">
        <v>1561660</v>
      </c>
    </row>
    <row r="280" spans="1:10" ht="14.1" customHeight="1" x14ac:dyDescent="0.15">
      <c r="A280" s="219"/>
      <c r="B280" s="219"/>
      <c r="C280" s="219"/>
      <c r="D280" s="201" t="s">
        <v>184</v>
      </c>
      <c r="E280" s="203">
        <v>32</v>
      </c>
      <c r="F280" s="203">
        <v>14352</v>
      </c>
      <c r="G280" s="203">
        <v>459264</v>
      </c>
      <c r="H280" s="203">
        <v>1028</v>
      </c>
      <c r="I280" s="203">
        <v>32902</v>
      </c>
      <c r="J280" s="203">
        <v>426362</v>
      </c>
    </row>
    <row r="281" spans="1:10" ht="14.1" customHeight="1" x14ac:dyDescent="0.15">
      <c r="A281" s="219"/>
      <c r="B281" s="219"/>
      <c r="C281" s="219"/>
      <c r="D281" s="201" t="s">
        <v>80</v>
      </c>
      <c r="E281" s="203">
        <v>20</v>
      </c>
      <c r="F281" s="203">
        <v>14352</v>
      </c>
      <c r="G281" s="203">
        <v>287040</v>
      </c>
      <c r="H281" s="203">
        <v>1028</v>
      </c>
      <c r="I281" s="203">
        <v>20564</v>
      </c>
      <c r="J281" s="203">
        <v>266476</v>
      </c>
    </row>
    <row r="282" spans="1:10" ht="14.1" customHeight="1" x14ac:dyDescent="0.15">
      <c r="A282" s="219"/>
      <c r="B282" s="219"/>
      <c r="C282" s="219"/>
      <c r="D282" s="201" t="s">
        <v>189</v>
      </c>
      <c r="E282" s="203">
        <v>41</v>
      </c>
      <c r="F282" s="203">
        <v>10977</v>
      </c>
      <c r="G282" s="203">
        <v>450057</v>
      </c>
      <c r="H282" s="203">
        <v>1028</v>
      </c>
      <c r="I282" s="203">
        <v>42156</v>
      </c>
      <c r="J282" s="203">
        <v>407901</v>
      </c>
    </row>
    <row r="283" spans="1:10" ht="14.1" customHeight="1" x14ac:dyDescent="0.15">
      <c r="A283" s="219"/>
      <c r="B283" s="219"/>
      <c r="C283" s="219"/>
      <c r="D283" s="201" t="s">
        <v>85</v>
      </c>
      <c r="E283" s="203">
        <v>59</v>
      </c>
      <c r="F283" s="203">
        <v>10977</v>
      </c>
      <c r="G283" s="203">
        <v>647643</v>
      </c>
      <c r="H283" s="203">
        <v>1028</v>
      </c>
      <c r="I283" s="203">
        <v>60663</v>
      </c>
      <c r="J283" s="203">
        <v>586980</v>
      </c>
    </row>
    <row r="284" spans="1:10" ht="14.1" customHeight="1" x14ac:dyDescent="0.15">
      <c r="A284" s="219"/>
      <c r="B284" s="219"/>
      <c r="C284" s="219"/>
      <c r="D284" s="201" t="s">
        <v>179</v>
      </c>
      <c r="E284" s="203">
        <v>56</v>
      </c>
      <c r="F284" s="203">
        <v>7465</v>
      </c>
      <c r="G284" s="203">
        <v>418040</v>
      </c>
      <c r="H284" s="203">
        <v>1028</v>
      </c>
      <c r="I284" s="203">
        <v>57578</v>
      </c>
      <c r="J284" s="203">
        <v>360462</v>
      </c>
    </row>
    <row r="285" spans="1:10" ht="14.1" customHeight="1" x14ac:dyDescent="0.15">
      <c r="A285" s="219"/>
      <c r="B285" s="219"/>
      <c r="C285" s="219"/>
      <c r="D285" s="201" t="s">
        <v>79</v>
      </c>
      <c r="E285" s="203">
        <v>372</v>
      </c>
      <c r="F285" s="203">
        <v>7465</v>
      </c>
      <c r="G285" s="203">
        <v>2776980</v>
      </c>
      <c r="H285" s="203">
        <v>1028</v>
      </c>
      <c r="I285" s="203">
        <v>382486</v>
      </c>
      <c r="J285" s="203">
        <v>2394494</v>
      </c>
    </row>
    <row r="286" spans="1:10" ht="14.1" customHeight="1" x14ac:dyDescent="0.15">
      <c r="A286" s="219"/>
      <c r="B286" s="219"/>
      <c r="C286" s="219"/>
      <c r="D286" s="201" t="s">
        <v>192</v>
      </c>
      <c r="E286" s="203">
        <v>5</v>
      </c>
      <c r="F286" s="203">
        <v>4646</v>
      </c>
      <c r="G286" s="203">
        <v>23230</v>
      </c>
      <c r="H286" s="203">
        <v>1028</v>
      </c>
      <c r="I286" s="203">
        <v>5141</v>
      </c>
      <c r="J286" s="203">
        <v>18089</v>
      </c>
    </row>
    <row r="287" spans="1:10" ht="14.1" customHeight="1" x14ac:dyDescent="0.15">
      <c r="A287" s="219"/>
      <c r="B287" s="219"/>
      <c r="C287" s="219"/>
      <c r="D287" s="201" t="s">
        <v>88</v>
      </c>
      <c r="E287" s="203">
        <v>5</v>
      </c>
      <c r="F287" s="203">
        <v>4646</v>
      </c>
      <c r="G287" s="203">
        <v>23230</v>
      </c>
      <c r="H287" s="203">
        <v>1028</v>
      </c>
      <c r="I287" s="203">
        <v>5141</v>
      </c>
      <c r="J287" s="203">
        <v>18089</v>
      </c>
    </row>
    <row r="288" spans="1:10" ht="14.1" customHeight="1" x14ac:dyDescent="0.15">
      <c r="A288" s="219"/>
      <c r="B288" s="219"/>
      <c r="C288" s="219"/>
      <c r="D288" s="201" t="s">
        <v>190</v>
      </c>
      <c r="E288" s="203">
        <v>13</v>
      </c>
      <c r="F288" s="203">
        <v>2635</v>
      </c>
      <c r="G288" s="203">
        <v>34255</v>
      </c>
      <c r="H288" s="203">
        <v>1028</v>
      </c>
      <c r="I288" s="203">
        <v>13366</v>
      </c>
      <c r="J288" s="203">
        <v>20889</v>
      </c>
    </row>
    <row r="289" spans="1:10" ht="14.1" customHeight="1" x14ac:dyDescent="0.15">
      <c r="A289" s="219"/>
      <c r="B289" s="219"/>
      <c r="C289" s="219"/>
      <c r="D289" s="201" t="s">
        <v>86</v>
      </c>
      <c r="E289" s="203">
        <v>67</v>
      </c>
      <c r="F289" s="203">
        <v>2635</v>
      </c>
      <c r="G289" s="203">
        <v>176545</v>
      </c>
      <c r="H289" s="203">
        <v>1028</v>
      </c>
      <c r="I289" s="203">
        <v>68889</v>
      </c>
      <c r="J289" s="203">
        <v>107656</v>
      </c>
    </row>
    <row r="290" spans="1:10" ht="14.1" customHeight="1" x14ac:dyDescent="0.15">
      <c r="A290" s="219"/>
      <c r="B290" s="219"/>
      <c r="C290" s="219"/>
      <c r="D290" s="201" t="s">
        <v>191</v>
      </c>
      <c r="E290" s="203">
        <v>4</v>
      </c>
      <c r="F290" s="203">
        <v>1318</v>
      </c>
      <c r="G290" s="203">
        <v>5272</v>
      </c>
      <c r="H290" s="203">
        <v>1028</v>
      </c>
      <c r="I290" s="203">
        <v>4113</v>
      </c>
      <c r="J290" s="203">
        <v>1159</v>
      </c>
    </row>
    <row r="291" spans="1:10" ht="29.1" customHeight="1" x14ac:dyDescent="0.15">
      <c r="A291" s="219"/>
      <c r="B291" s="219"/>
      <c r="C291" s="221" t="s">
        <v>202</v>
      </c>
      <c r="D291" s="201" t="s">
        <v>81</v>
      </c>
      <c r="E291" s="203">
        <v>4</v>
      </c>
      <c r="F291" s="203">
        <v>30976</v>
      </c>
      <c r="G291" s="203">
        <v>123904</v>
      </c>
      <c r="H291" s="203">
        <v>2582</v>
      </c>
      <c r="I291" s="203">
        <v>10329</v>
      </c>
      <c r="J291" s="203">
        <v>113575</v>
      </c>
    </row>
    <row r="292" spans="1:10" ht="14.1" customHeight="1" x14ac:dyDescent="0.15">
      <c r="A292" s="219"/>
      <c r="B292" s="219"/>
      <c r="C292" s="219"/>
      <c r="D292" s="201" t="s">
        <v>75</v>
      </c>
      <c r="E292" s="203">
        <v>8</v>
      </c>
      <c r="F292" s="203">
        <v>15906</v>
      </c>
      <c r="G292" s="203">
        <v>127248</v>
      </c>
      <c r="H292" s="203">
        <v>2582</v>
      </c>
      <c r="I292" s="203">
        <v>20657</v>
      </c>
      <c r="J292" s="203">
        <v>106591</v>
      </c>
    </row>
    <row r="293" spans="1:10" ht="14.1" customHeight="1" x14ac:dyDescent="0.15">
      <c r="A293" s="219"/>
      <c r="B293" s="219"/>
      <c r="C293" s="219"/>
      <c r="D293" s="201" t="s">
        <v>76</v>
      </c>
      <c r="E293" s="203">
        <v>5</v>
      </c>
      <c r="F293" s="203">
        <v>12531</v>
      </c>
      <c r="G293" s="203">
        <v>62655</v>
      </c>
      <c r="H293" s="203">
        <v>2582</v>
      </c>
      <c r="I293" s="203">
        <v>12911</v>
      </c>
      <c r="J293" s="203">
        <v>49744</v>
      </c>
    </row>
    <row r="294" spans="1:10" ht="14.1" customHeight="1" x14ac:dyDescent="0.15">
      <c r="A294" s="219"/>
      <c r="B294" s="219"/>
      <c r="C294" s="219"/>
      <c r="D294" s="201" t="s">
        <v>73</v>
      </c>
      <c r="E294" s="203">
        <v>37</v>
      </c>
      <c r="F294" s="203">
        <v>9019</v>
      </c>
      <c r="G294" s="203">
        <v>333703</v>
      </c>
      <c r="H294" s="203">
        <v>2582</v>
      </c>
      <c r="I294" s="203">
        <v>95541</v>
      </c>
      <c r="J294" s="203">
        <v>238162</v>
      </c>
    </row>
    <row r="295" spans="1:10" ht="14.1" customHeight="1" x14ac:dyDescent="0.15">
      <c r="A295" s="219"/>
      <c r="B295" s="219"/>
      <c r="C295" s="219"/>
      <c r="D295" s="201" t="s">
        <v>74</v>
      </c>
      <c r="E295" s="203">
        <v>1</v>
      </c>
      <c r="F295" s="203">
        <v>6200</v>
      </c>
      <c r="G295" s="203">
        <v>6200</v>
      </c>
      <c r="H295" s="203">
        <v>2582</v>
      </c>
      <c r="I295" s="203">
        <v>2582</v>
      </c>
      <c r="J295" s="203">
        <v>3618</v>
      </c>
    </row>
    <row r="296" spans="1:10" ht="14.1" customHeight="1" x14ac:dyDescent="0.15">
      <c r="A296" s="219"/>
      <c r="B296" s="219"/>
      <c r="C296" s="219"/>
      <c r="D296" s="201" t="s">
        <v>84</v>
      </c>
      <c r="E296" s="203">
        <v>1</v>
      </c>
      <c r="F296" s="203">
        <v>4189</v>
      </c>
      <c r="G296" s="203">
        <v>4189</v>
      </c>
      <c r="H296" s="203">
        <v>2582</v>
      </c>
      <c r="I296" s="203">
        <v>2582</v>
      </c>
      <c r="J296" s="203">
        <v>1607</v>
      </c>
    </row>
    <row r="297" spans="1:10" ht="29.1" customHeight="1" x14ac:dyDescent="0.15">
      <c r="A297" s="219"/>
      <c r="B297" s="219"/>
      <c r="C297" s="221" t="s">
        <v>204</v>
      </c>
      <c r="D297" s="201" t="s">
        <v>90</v>
      </c>
      <c r="E297" s="203">
        <v>15</v>
      </c>
      <c r="F297" s="203">
        <v>67687</v>
      </c>
      <c r="G297" s="203">
        <v>1015305</v>
      </c>
      <c r="H297" s="203">
        <v>1795</v>
      </c>
      <c r="I297" s="203">
        <v>26928</v>
      </c>
      <c r="J297" s="203">
        <v>988377</v>
      </c>
    </row>
    <row r="298" spans="1:10" ht="14.1" customHeight="1" x14ac:dyDescent="0.15">
      <c r="A298" s="219"/>
      <c r="B298" s="219"/>
      <c r="C298" s="219"/>
      <c r="D298" s="201" t="s">
        <v>104</v>
      </c>
      <c r="E298" s="203">
        <v>81</v>
      </c>
      <c r="F298" s="203">
        <v>49949</v>
      </c>
      <c r="G298" s="203">
        <v>4045869</v>
      </c>
      <c r="H298" s="203">
        <v>1795</v>
      </c>
      <c r="I298" s="203">
        <v>145410</v>
      </c>
      <c r="J298" s="203">
        <v>3900459</v>
      </c>
    </row>
    <row r="299" spans="1:10" ht="14.1" customHeight="1" x14ac:dyDescent="0.15">
      <c r="A299" s="219"/>
      <c r="B299" s="219"/>
      <c r="C299" s="219"/>
      <c r="D299" s="201" t="s">
        <v>81</v>
      </c>
      <c r="E299" s="203">
        <v>1900</v>
      </c>
      <c r="F299" s="203">
        <v>30189</v>
      </c>
      <c r="G299" s="203">
        <v>57359100</v>
      </c>
      <c r="H299" s="203">
        <v>1795</v>
      </c>
      <c r="I299" s="203">
        <v>3410855</v>
      </c>
      <c r="J299" s="203">
        <v>53948245</v>
      </c>
    </row>
    <row r="300" spans="1:10" ht="14.1" customHeight="1" x14ac:dyDescent="0.15">
      <c r="A300" s="219"/>
      <c r="B300" s="219"/>
      <c r="C300" s="219"/>
      <c r="D300" s="201" t="s">
        <v>75</v>
      </c>
      <c r="E300" s="203">
        <v>2802</v>
      </c>
      <c r="F300" s="203">
        <v>15119</v>
      </c>
      <c r="G300" s="203">
        <v>42363438</v>
      </c>
      <c r="H300" s="203">
        <v>1795</v>
      </c>
      <c r="I300" s="203">
        <v>5030114</v>
      </c>
      <c r="J300" s="203">
        <v>37333324</v>
      </c>
    </row>
    <row r="301" spans="1:10" ht="14.1" customHeight="1" x14ac:dyDescent="0.15">
      <c r="A301" s="219"/>
      <c r="B301" s="219"/>
      <c r="C301" s="219"/>
      <c r="D301" s="201" t="s">
        <v>76</v>
      </c>
      <c r="E301" s="203">
        <v>3033</v>
      </c>
      <c r="F301" s="203">
        <v>11744</v>
      </c>
      <c r="G301" s="203">
        <v>35619552</v>
      </c>
      <c r="H301" s="203">
        <v>1795</v>
      </c>
      <c r="I301" s="203">
        <v>5444802</v>
      </c>
      <c r="J301" s="203">
        <v>30174750</v>
      </c>
    </row>
    <row r="302" spans="1:10" ht="14.1" customHeight="1" x14ac:dyDescent="0.15">
      <c r="A302" s="219"/>
      <c r="B302" s="219"/>
      <c r="C302" s="219"/>
      <c r="D302" s="201" t="s">
        <v>73</v>
      </c>
      <c r="E302" s="203">
        <v>5283</v>
      </c>
      <c r="F302" s="203">
        <v>8232</v>
      </c>
      <c r="G302" s="203">
        <v>43489656</v>
      </c>
      <c r="H302" s="203">
        <v>1795</v>
      </c>
      <c r="I302" s="203">
        <v>9483973</v>
      </c>
      <c r="J302" s="203">
        <v>34005683</v>
      </c>
    </row>
    <row r="303" spans="1:10" ht="14.1" customHeight="1" x14ac:dyDescent="0.15">
      <c r="A303" s="219"/>
      <c r="B303" s="219"/>
      <c r="C303" s="219"/>
      <c r="D303" s="201" t="s">
        <v>74</v>
      </c>
      <c r="E303" s="203">
        <v>774</v>
      </c>
      <c r="F303" s="203">
        <v>5413</v>
      </c>
      <c r="G303" s="203">
        <v>4189662</v>
      </c>
      <c r="H303" s="203">
        <v>1795</v>
      </c>
      <c r="I303" s="203">
        <v>1389475</v>
      </c>
      <c r="J303" s="203">
        <v>2800187</v>
      </c>
    </row>
    <row r="304" spans="1:10" ht="14.1" customHeight="1" x14ac:dyDescent="0.15">
      <c r="A304" s="219"/>
      <c r="B304" s="219"/>
      <c r="C304" s="219"/>
      <c r="D304" s="201" t="s">
        <v>84</v>
      </c>
      <c r="E304" s="203">
        <v>838</v>
      </c>
      <c r="F304" s="203">
        <v>3402</v>
      </c>
      <c r="G304" s="203">
        <v>2850876</v>
      </c>
      <c r="H304" s="203">
        <v>1795</v>
      </c>
      <c r="I304" s="203">
        <v>1504367</v>
      </c>
      <c r="J304" s="203">
        <v>1346509</v>
      </c>
    </row>
    <row r="305" spans="1:10" ht="14.1" customHeight="1" x14ac:dyDescent="0.15">
      <c r="A305" s="219"/>
      <c r="B305" s="219"/>
      <c r="C305" s="219"/>
      <c r="D305" s="201" t="s">
        <v>77</v>
      </c>
      <c r="E305" s="203">
        <v>555</v>
      </c>
      <c r="F305" s="203">
        <v>2085</v>
      </c>
      <c r="G305" s="203">
        <v>1157175</v>
      </c>
      <c r="H305" s="203">
        <v>1795</v>
      </c>
      <c r="I305" s="203">
        <v>996329</v>
      </c>
      <c r="J305" s="203">
        <v>160846</v>
      </c>
    </row>
    <row r="306" spans="1:10" ht="14.1" customHeight="1" x14ac:dyDescent="0.15">
      <c r="A306" s="219" t="s">
        <v>96</v>
      </c>
      <c r="B306" s="219" t="s">
        <v>55</v>
      </c>
      <c r="C306" s="219"/>
      <c r="D306" s="219"/>
      <c r="E306" s="203">
        <v>1900</v>
      </c>
      <c r="F306" s="203"/>
      <c r="G306" s="203">
        <v>45014071</v>
      </c>
      <c r="H306" s="203"/>
      <c r="I306" s="203">
        <v>1497028</v>
      </c>
      <c r="J306" s="203">
        <v>43517043</v>
      </c>
    </row>
    <row r="307" spans="1:10" ht="14.1" customHeight="1" x14ac:dyDescent="0.15">
      <c r="A307" s="219"/>
      <c r="B307" s="201" t="s">
        <v>65</v>
      </c>
      <c r="C307" s="201" t="s">
        <v>66</v>
      </c>
      <c r="D307" s="201" t="s">
        <v>67</v>
      </c>
      <c r="E307" s="216">
        <v>1</v>
      </c>
      <c r="F307" s="216">
        <v>29422</v>
      </c>
      <c r="G307" s="216">
        <v>29422</v>
      </c>
      <c r="H307" s="216">
        <v>0</v>
      </c>
      <c r="I307" s="216">
        <v>0</v>
      </c>
      <c r="J307" s="216">
        <v>29422</v>
      </c>
    </row>
    <row r="308" spans="1:10" ht="29.1" customHeight="1" x14ac:dyDescent="0.15">
      <c r="A308" s="219"/>
      <c r="B308" s="221" t="s">
        <v>210</v>
      </c>
      <c r="C308" s="218" t="s">
        <v>69</v>
      </c>
      <c r="D308" s="201" t="s">
        <v>188</v>
      </c>
      <c r="E308" s="217"/>
      <c r="F308" s="217"/>
      <c r="G308" s="217"/>
      <c r="H308" s="217"/>
      <c r="I308" s="217"/>
      <c r="J308" s="217"/>
    </row>
    <row r="309" spans="1:10" ht="14.1" customHeight="1" x14ac:dyDescent="0.15">
      <c r="A309" s="219"/>
      <c r="B309" s="219"/>
      <c r="C309" s="219"/>
      <c r="D309" s="201" t="s">
        <v>184</v>
      </c>
      <c r="E309" s="203">
        <v>5</v>
      </c>
      <c r="F309" s="203">
        <v>14352</v>
      </c>
      <c r="G309" s="203">
        <v>71760</v>
      </c>
      <c r="H309" s="203">
        <v>0</v>
      </c>
      <c r="I309" s="203">
        <v>0</v>
      </c>
      <c r="J309" s="203">
        <v>71760</v>
      </c>
    </row>
    <row r="310" spans="1:10" ht="14.1" customHeight="1" x14ac:dyDescent="0.15">
      <c r="A310" s="219"/>
      <c r="B310" s="219"/>
      <c r="C310" s="219"/>
      <c r="D310" s="201" t="s">
        <v>85</v>
      </c>
      <c r="E310" s="203">
        <v>2</v>
      </c>
      <c r="F310" s="203">
        <v>10977</v>
      </c>
      <c r="G310" s="203">
        <v>21954</v>
      </c>
      <c r="H310" s="203">
        <v>0</v>
      </c>
      <c r="I310" s="203">
        <v>0</v>
      </c>
      <c r="J310" s="203">
        <v>21954</v>
      </c>
    </row>
    <row r="311" spans="1:10" ht="14.1" customHeight="1" x14ac:dyDescent="0.15">
      <c r="A311" s="219"/>
      <c r="B311" s="219"/>
      <c r="C311" s="219"/>
      <c r="D311" s="201" t="s">
        <v>79</v>
      </c>
      <c r="E311" s="203">
        <v>1</v>
      </c>
      <c r="F311" s="203">
        <v>7465</v>
      </c>
      <c r="G311" s="203">
        <v>7465</v>
      </c>
      <c r="H311" s="203">
        <v>0</v>
      </c>
      <c r="I311" s="203">
        <v>0</v>
      </c>
      <c r="J311" s="203">
        <v>7465</v>
      </c>
    </row>
    <row r="312" spans="1:10" ht="29.1" customHeight="1" x14ac:dyDescent="0.15">
      <c r="A312" s="219"/>
      <c r="B312" s="219"/>
      <c r="C312" s="221" t="s">
        <v>202</v>
      </c>
      <c r="D312" s="201" t="s">
        <v>81</v>
      </c>
      <c r="E312" s="203">
        <v>10</v>
      </c>
      <c r="F312" s="203">
        <v>30976</v>
      </c>
      <c r="G312" s="203">
        <v>309760</v>
      </c>
      <c r="H312" s="203">
        <v>1554</v>
      </c>
      <c r="I312" s="203">
        <v>15540</v>
      </c>
      <c r="J312" s="203">
        <v>294220</v>
      </c>
    </row>
    <row r="313" spans="1:10" ht="14.1" customHeight="1" x14ac:dyDescent="0.15">
      <c r="A313" s="219"/>
      <c r="B313" s="219"/>
      <c r="C313" s="219"/>
      <c r="D313" s="201" t="s">
        <v>182</v>
      </c>
      <c r="E313" s="203">
        <v>2</v>
      </c>
      <c r="F313" s="203">
        <v>6033</v>
      </c>
      <c r="G313" s="203">
        <v>12066</v>
      </c>
      <c r="H313" s="203">
        <v>1554</v>
      </c>
      <c r="I313" s="203">
        <v>3108</v>
      </c>
      <c r="J313" s="203">
        <v>8958</v>
      </c>
    </row>
    <row r="314" spans="1:10" ht="14.1" customHeight="1" x14ac:dyDescent="0.15">
      <c r="A314" s="219"/>
      <c r="B314" s="219"/>
      <c r="C314" s="219"/>
      <c r="D314" s="201" t="s">
        <v>183</v>
      </c>
      <c r="E314" s="203">
        <v>1</v>
      </c>
      <c r="F314" s="203">
        <v>7134</v>
      </c>
      <c r="G314" s="203">
        <v>7134</v>
      </c>
      <c r="H314" s="203">
        <v>1554</v>
      </c>
      <c r="I314" s="203">
        <v>1554</v>
      </c>
      <c r="J314" s="203">
        <v>5580</v>
      </c>
    </row>
    <row r="315" spans="1:10" ht="29.1" customHeight="1" x14ac:dyDescent="0.15">
      <c r="A315" s="219"/>
      <c r="B315" s="219"/>
      <c r="C315" s="202" t="s">
        <v>203</v>
      </c>
      <c r="D315" s="201" t="s">
        <v>75</v>
      </c>
      <c r="E315" s="203">
        <v>50</v>
      </c>
      <c r="F315" s="203">
        <v>15745</v>
      </c>
      <c r="G315" s="203">
        <v>787254</v>
      </c>
      <c r="H315" s="203">
        <v>1495</v>
      </c>
      <c r="I315" s="203">
        <v>74750</v>
      </c>
      <c r="J315" s="203">
        <v>712504</v>
      </c>
    </row>
    <row r="316" spans="1:10" ht="29.1" customHeight="1" x14ac:dyDescent="0.15">
      <c r="A316" s="219"/>
      <c r="B316" s="219"/>
      <c r="C316" s="221" t="s">
        <v>204</v>
      </c>
      <c r="D316" s="201" t="s">
        <v>104</v>
      </c>
      <c r="E316" s="203">
        <v>9</v>
      </c>
      <c r="F316" s="203">
        <v>49949</v>
      </c>
      <c r="G316" s="203">
        <v>449541</v>
      </c>
      <c r="H316" s="203">
        <v>767</v>
      </c>
      <c r="I316" s="203">
        <v>6903</v>
      </c>
      <c r="J316" s="203">
        <v>442638</v>
      </c>
    </row>
    <row r="317" spans="1:10" ht="14.1" customHeight="1" x14ac:dyDescent="0.15">
      <c r="A317" s="219"/>
      <c r="B317" s="219"/>
      <c r="C317" s="219"/>
      <c r="D317" s="201" t="s">
        <v>81</v>
      </c>
      <c r="E317" s="203">
        <v>1148</v>
      </c>
      <c r="F317" s="203">
        <v>30189</v>
      </c>
      <c r="G317" s="203">
        <v>34656972</v>
      </c>
      <c r="H317" s="203">
        <v>767</v>
      </c>
      <c r="I317" s="203">
        <v>880516</v>
      </c>
      <c r="J317" s="203">
        <v>33776456</v>
      </c>
    </row>
    <row r="318" spans="1:10" ht="14.1" customHeight="1" x14ac:dyDescent="0.15">
      <c r="A318" s="219"/>
      <c r="B318" s="219"/>
      <c r="C318" s="219"/>
      <c r="D318" s="201" t="s">
        <v>75</v>
      </c>
      <c r="E318" s="203">
        <v>399</v>
      </c>
      <c r="F318" s="203">
        <v>15119</v>
      </c>
      <c r="G318" s="203">
        <v>6032481</v>
      </c>
      <c r="H318" s="203">
        <v>767</v>
      </c>
      <c r="I318" s="203">
        <v>306033</v>
      </c>
      <c r="J318" s="203">
        <v>5726448</v>
      </c>
    </row>
    <row r="319" spans="1:10" ht="14.1" customHeight="1" x14ac:dyDescent="0.15">
      <c r="A319" s="219"/>
      <c r="B319" s="219"/>
      <c r="C319" s="219"/>
      <c r="D319" s="201" t="s">
        <v>76</v>
      </c>
      <c r="E319" s="203">
        <v>160</v>
      </c>
      <c r="F319" s="203">
        <v>11744</v>
      </c>
      <c r="G319" s="203">
        <v>1879040</v>
      </c>
      <c r="H319" s="203">
        <v>767</v>
      </c>
      <c r="I319" s="203">
        <v>122720</v>
      </c>
      <c r="J319" s="203">
        <v>1756320</v>
      </c>
    </row>
    <row r="320" spans="1:10" ht="14.1" customHeight="1" x14ac:dyDescent="0.15">
      <c r="A320" s="219"/>
      <c r="B320" s="219"/>
      <c r="C320" s="219"/>
      <c r="D320" s="201" t="s">
        <v>73</v>
      </c>
      <c r="E320" s="203">
        <v>26</v>
      </c>
      <c r="F320" s="203">
        <v>8232</v>
      </c>
      <c r="G320" s="203">
        <v>214032</v>
      </c>
      <c r="H320" s="203">
        <v>767</v>
      </c>
      <c r="I320" s="203">
        <v>19942</v>
      </c>
      <c r="J320" s="203">
        <v>194090</v>
      </c>
    </row>
    <row r="321" spans="1:10" ht="14.1" customHeight="1" x14ac:dyDescent="0.15">
      <c r="A321" s="219"/>
      <c r="B321" s="219"/>
      <c r="C321" s="219"/>
      <c r="D321" s="201" t="s">
        <v>84</v>
      </c>
      <c r="E321" s="203">
        <v>1</v>
      </c>
      <c r="F321" s="203">
        <v>3402</v>
      </c>
      <c r="G321" s="203">
        <v>3402</v>
      </c>
      <c r="H321" s="203">
        <v>767</v>
      </c>
      <c r="I321" s="203">
        <v>767</v>
      </c>
      <c r="J321" s="203">
        <v>2635</v>
      </c>
    </row>
    <row r="322" spans="1:10" ht="14.1" customHeight="1" x14ac:dyDescent="0.15">
      <c r="A322" s="219"/>
      <c r="B322" s="219"/>
      <c r="C322" s="219"/>
      <c r="D322" s="201" t="s">
        <v>182</v>
      </c>
      <c r="E322" s="203">
        <v>7</v>
      </c>
      <c r="F322" s="203">
        <v>5246</v>
      </c>
      <c r="G322" s="203">
        <v>36722</v>
      </c>
      <c r="H322" s="203">
        <v>767</v>
      </c>
      <c r="I322" s="203">
        <v>5369</v>
      </c>
      <c r="J322" s="203">
        <v>31353</v>
      </c>
    </row>
    <row r="323" spans="1:10" ht="14.1" customHeight="1" x14ac:dyDescent="0.15">
      <c r="A323" s="219"/>
      <c r="B323" s="219"/>
      <c r="C323" s="219"/>
      <c r="D323" s="201" t="s">
        <v>183</v>
      </c>
      <c r="E323" s="203">
        <v>78</v>
      </c>
      <c r="F323" s="203">
        <v>6347</v>
      </c>
      <c r="G323" s="203">
        <v>495066</v>
      </c>
      <c r="H323" s="203">
        <v>767</v>
      </c>
      <c r="I323" s="203">
        <v>59826</v>
      </c>
      <c r="J323" s="203">
        <v>435240</v>
      </c>
    </row>
    <row r="324" spans="1:10" ht="29.1" customHeight="1" x14ac:dyDescent="0.15">
      <c r="A324" s="221" t="s">
        <v>120</v>
      </c>
      <c r="B324" s="219" t="s">
        <v>55</v>
      </c>
      <c r="C324" s="219"/>
      <c r="D324" s="219"/>
      <c r="E324" s="203">
        <v>24964</v>
      </c>
      <c r="F324" s="203"/>
      <c r="G324" s="203">
        <v>435480222</v>
      </c>
      <c r="H324" s="203"/>
      <c r="I324" s="203">
        <v>62197854</v>
      </c>
      <c r="J324" s="203">
        <v>373282368</v>
      </c>
    </row>
    <row r="325" spans="1:10" ht="14.1" customHeight="1" x14ac:dyDescent="0.15">
      <c r="A325" s="219"/>
      <c r="B325" s="201" t="s">
        <v>65</v>
      </c>
      <c r="C325" s="201" t="s">
        <v>66</v>
      </c>
      <c r="D325" s="201" t="s">
        <v>67</v>
      </c>
      <c r="E325" s="216">
        <v>16</v>
      </c>
      <c r="F325" s="216">
        <v>11085</v>
      </c>
      <c r="G325" s="216">
        <v>177360</v>
      </c>
      <c r="H325" s="216">
        <v>0</v>
      </c>
      <c r="I325" s="216">
        <v>0</v>
      </c>
      <c r="J325" s="216">
        <v>177360</v>
      </c>
    </row>
    <row r="326" spans="1:10" ht="14.1" customHeight="1" x14ac:dyDescent="0.15">
      <c r="A326" s="219"/>
      <c r="B326" s="220" t="s">
        <v>68</v>
      </c>
      <c r="C326" s="218" t="s">
        <v>69</v>
      </c>
      <c r="D326" s="201" t="s">
        <v>177</v>
      </c>
      <c r="E326" s="217"/>
      <c r="F326" s="217"/>
      <c r="G326" s="217"/>
      <c r="H326" s="217"/>
      <c r="I326" s="217"/>
      <c r="J326" s="217"/>
    </row>
    <row r="327" spans="1:10" ht="14.1" customHeight="1" x14ac:dyDescent="0.15">
      <c r="A327" s="219"/>
      <c r="B327" s="219"/>
      <c r="C327" s="219"/>
      <c r="D327" s="201" t="s">
        <v>175</v>
      </c>
      <c r="E327" s="203">
        <v>10</v>
      </c>
      <c r="F327" s="203">
        <v>11085</v>
      </c>
      <c r="G327" s="203">
        <v>110850</v>
      </c>
      <c r="H327" s="203">
        <v>0</v>
      </c>
      <c r="I327" s="203">
        <v>0</v>
      </c>
      <c r="J327" s="203">
        <v>110850</v>
      </c>
    </row>
    <row r="328" spans="1:10" ht="29.1" customHeight="1" x14ac:dyDescent="0.15">
      <c r="A328" s="219"/>
      <c r="B328" s="219"/>
      <c r="C328" s="202" t="s">
        <v>202</v>
      </c>
      <c r="D328" s="201" t="s">
        <v>176</v>
      </c>
      <c r="E328" s="203">
        <v>20</v>
      </c>
      <c r="F328" s="203">
        <v>12639</v>
      </c>
      <c r="G328" s="203">
        <v>252780</v>
      </c>
      <c r="H328" s="203">
        <v>2565</v>
      </c>
      <c r="I328" s="203">
        <v>51300</v>
      </c>
      <c r="J328" s="203">
        <v>201480</v>
      </c>
    </row>
    <row r="329" spans="1:10" ht="29.1" customHeight="1" x14ac:dyDescent="0.15">
      <c r="A329" s="219"/>
      <c r="B329" s="219"/>
      <c r="C329" s="202" t="s">
        <v>204</v>
      </c>
      <c r="D329" s="201" t="s">
        <v>176</v>
      </c>
      <c r="E329" s="203">
        <v>1698</v>
      </c>
      <c r="F329" s="203">
        <v>11852</v>
      </c>
      <c r="G329" s="203">
        <v>20124696</v>
      </c>
      <c r="H329" s="203">
        <v>1778</v>
      </c>
      <c r="I329" s="203">
        <v>3019044</v>
      </c>
      <c r="J329" s="203">
        <v>17105652</v>
      </c>
    </row>
    <row r="330" spans="1:10" ht="14.1" customHeight="1" x14ac:dyDescent="0.15">
      <c r="A330" s="219"/>
      <c r="B330" s="220" t="s">
        <v>78</v>
      </c>
      <c r="C330" s="204" t="s">
        <v>69</v>
      </c>
      <c r="D330" s="201" t="s">
        <v>79</v>
      </c>
      <c r="E330" s="203">
        <v>2</v>
      </c>
      <c r="F330" s="203">
        <v>7465</v>
      </c>
      <c r="G330" s="203">
        <v>14930</v>
      </c>
      <c r="H330" s="203">
        <v>0</v>
      </c>
      <c r="I330" s="203">
        <v>0</v>
      </c>
      <c r="J330" s="203">
        <v>14930</v>
      </c>
    </row>
    <row r="331" spans="1:10" ht="29.1" customHeight="1" x14ac:dyDescent="0.15">
      <c r="A331" s="219"/>
      <c r="B331" s="219"/>
      <c r="C331" s="202" t="s">
        <v>202</v>
      </c>
      <c r="D331" s="201" t="s">
        <v>89</v>
      </c>
      <c r="E331" s="203">
        <v>1</v>
      </c>
      <c r="F331" s="203">
        <v>13391</v>
      </c>
      <c r="G331" s="203">
        <v>13391</v>
      </c>
      <c r="H331" s="203">
        <v>6406</v>
      </c>
      <c r="I331" s="203">
        <v>6406</v>
      </c>
      <c r="J331" s="203">
        <v>6985</v>
      </c>
    </row>
    <row r="332" spans="1:10" ht="29.1" customHeight="1" x14ac:dyDescent="0.15">
      <c r="A332" s="219"/>
      <c r="B332" s="219"/>
      <c r="C332" s="221" t="s">
        <v>204</v>
      </c>
      <c r="D332" s="201" t="s">
        <v>89</v>
      </c>
      <c r="E332" s="203">
        <v>1</v>
      </c>
      <c r="F332" s="203">
        <v>13391</v>
      </c>
      <c r="G332" s="203">
        <v>13391</v>
      </c>
      <c r="H332" s="203">
        <v>6406</v>
      </c>
      <c r="I332" s="203">
        <v>6406</v>
      </c>
      <c r="J332" s="203">
        <v>6985</v>
      </c>
    </row>
    <row r="333" spans="1:10" ht="14.1" customHeight="1" x14ac:dyDescent="0.15">
      <c r="A333" s="219"/>
      <c r="B333" s="219"/>
      <c r="C333" s="219"/>
      <c r="D333" s="201" t="s">
        <v>73</v>
      </c>
      <c r="E333" s="203">
        <v>5</v>
      </c>
      <c r="F333" s="203">
        <v>8232</v>
      </c>
      <c r="G333" s="203">
        <v>41160</v>
      </c>
      <c r="H333" s="203">
        <v>1247</v>
      </c>
      <c r="I333" s="203">
        <v>6234</v>
      </c>
      <c r="J333" s="203">
        <v>34926</v>
      </c>
    </row>
    <row r="334" spans="1:10" ht="14.1" customHeight="1" x14ac:dyDescent="0.15">
      <c r="A334" s="219"/>
      <c r="B334" s="220" t="s">
        <v>205</v>
      </c>
      <c r="C334" s="218" t="s">
        <v>114</v>
      </c>
      <c r="D334" s="201" t="s">
        <v>206</v>
      </c>
      <c r="E334" s="203">
        <v>771</v>
      </c>
      <c r="F334" s="203">
        <v>23764</v>
      </c>
      <c r="G334" s="203">
        <v>18322044</v>
      </c>
      <c r="H334" s="203">
        <v>3941</v>
      </c>
      <c r="I334" s="203">
        <v>3038511</v>
      </c>
      <c r="J334" s="203">
        <v>15283533</v>
      </c>
    </row>
    <row r="335" spans="1:10" ht="14.1" customHeight="1" x14ac:dyDescent="0.15">
      <c r="A335" s="219"/>
      <c r="B335" s="219"/>
      <c r="C335" s="219"/>
      <c r="D335" s="201" t="s">
        <v>207</v>
      </c>
      <c r="E335" s="203">
        <v>20</v>
      </c>
      <c r="F335" s="203">
        <v>5658</v>
      </c>
      <c r="G335" s="203">
        <v>113160</v>
      </c>
      <c r="H335" s="203">
        <v>0</v>
      </c>
      <c r="I335" s="203">
        <v>0</v>
      </c>
      <c r="J335" s="203">
        <v>113160</v>
      </c>
    </row>
    <row r="336" spans="1:10" ht="14.1" customHeight="1" x14ac:dyDescent="0.15">
      <c r="A336" s="219"/>
      <c r="B336" s="219"/>
      <c r="C336" s="219"/>
      <c r="D336" s="201" t="s">
        <v>208</v>
      </c>
      <c r="E336" s="203">
        <v>8795</v>
      </c>
      <c r="F336" s="203">
        <v>20467</v>
      </c>
      <c r="G336" s="203">
        <v>180007265</v>
      </c>
      <c r="H336" s="203">
        <v>3941</v>
      </c>
      <c r="I336" s="203">
        <v>34661095</v>
      </c>
      <c r="J336" s="203">
        <v>145346170</v>
      </c>
    </row>
    <row r="337" spans="1:10" ht="14.1" customHeight="1" x14ac:dyDescent="0.15">
      <c r="A337" s="219"/>
      <c r="B337" s="219"/>
      <c r="C337" s="219"/>
      <c r="D337" s="201" t="s">
        <v>209</v>
      </c>
      <c r="E337" s="203">
        <v>19</v>
      </c>
      <c r="F337" s="203">
        <v>3119</v>
      </c>
      <c r="G337" s="203">
        <v>59261</v>
      </c>
      <c r="H337" s="203">
        <v>0</v>
      </c>
      <c r="I337" s="203">
        <v>0</v>
      </c>
      <c r="J337" s="203">
        <v>59261</v>
      </c>
    </row>
    <row r="338" spans="1:10" ht="29.1" customHeight="1" x14ac:dyDescent="0.15">
      <c r="A338" s="219"/>
      <c r="B338" s="221" t="s">
        <v>210</v>
      </c>
      <c r="C338" s="218" t="s">
        <v>69</v>
      </c>
      <c r="D338" s="201" t="s">
        <v>197</v>
      </c>
      <c r="E338" s="203">
        <v>1</v>
      </c>
      <c r="F338" s="203">
        <v>49182</v>
      </c>
      <c r="G338" s="203">
        <v>49182</v>
      </c>
      <c r="H338" s="203">
        <v>0</v>
      </c>
      <c r="I338" s="203">
        <v>0</v>
      </c>
      <c r="J338" s="203">
        <v>49182</v>
      </c>
    </row>
    <row r="339" spans="1:10" ht="14.1" customHeight="1" x14ac:dyDescent="0.15">
      <c r="A339" s="219"/>
      <c r="B339" s="219"/>
      <c r="C339" s="219"/>
      <c r="D339" s="201" t="s">
        <v>188</v>
      </c>
      <c r="E339" s="203">
        <v>6</v>
      </c>
      <c r="F339" s="203">
        <v>29422</v>
      </c>
      <c r="G339" s="203">
        <v>176532</v>
      </c>
      <c r="H339" s="203">
        <v>0</v>
      </c>
      <c r="I339" s="203">
        <v>0</v>
      </c>
      <c r="J339" s="203">
        <v>176532</v>
      </c>
    </row>
    <row r="340" spans="1:10" ht="14.1" customHeight="1" x14ac:dyDescent="0.15">
      <c r="A340" s="219"/>
      <c r="B340" s="219"/>
      <c r="C340" s="219"/>
      <c r="D340" s="201" t="s">
        <v>87</v>
      </c>
      <c r="E340" s="203">
        <v>5</v>
      </c>
      <c r="F340" s="203">
        <v>29422</v>
      </c>
      <c r="G340" s="203">
        <v>147110</v>
      </c>
      <c r="H340" s="203">
        <v>0</v>
      </c>
      <c r="I340" s="203">
        <v>0</v>
      </c>
      <c r="J340" s="203">
        <v>147110</v>
      </c>
    </row>
    <row r="341" spans="1:10" ht="14.1" customHeight="1" x14ac:dyDescent="0.15">
      <c r="A341" s="219"/>
      <c r="B341" s="219"/>
      <c r="C341" s="219"/>
      <c r="D341" s="201" t="s">
        <v>184</v>
      </c>
      <c r="E341" s="203">
        <v>12</v>
      </c>
      <c r="F341" s="203">
        <v>14352</v>
      </c>
      <c r="G341" s="203">
        <v>172224</v>
      </c>
      <c r="H341" s="203">
        <v>0</v>
      </c>
      <c r="I341" s="203">
        <v>0</v>
      </c>
      <c r="J341" s="203">
        <v>172224</v>
      </c>
    </row>
    <row r="342" spans="1:10" ht="14.1" customHeight="1" x14ac:dyDescent="0.15">
      <c r="A342" s="219"/>
      <c r="B342" s="219"/>
      <c r="C342" s="219"/>
      <c r="D342" s="201" t="s">
        <v>80</v>
      </c>
      <c r="E342" s="203">
        <v>12</v>
      </c>
      <c r="F342" s="203">
        <v>14352</v>
      </c>
      <c r="G342" s="203">
        <v>172224</v>
      </c>
      <c r="H342" s="203">
        <v>0</v>
      </c>
      <c r="I342" s="203">
        <v>0</v>
      </c>
      <c r="J342" s="203">
        <v>172224</v>
      </c>
    </row>
    <row r="343" spans="1:10" ht="14.1" customHeight="1" x14ac:dyDescent="0.15">
      <c r="A343" s="219"/>
      <c r="B343" s="219"/>
      <c r="C343" s="219"/>
      <c r="D343" s="201" t="s">
        <v>189</v>
      </c>
      <c r="E343" s="203">
        <v>3</v>
      </c>
      <c r="F343" s="203">
        <v>10977</v>
      </c>
      <c r="G343" s="203">
        <v>32931</v>
      </c>
      <c r="H343" s="203">
        <v>0</v>
      </c>
      <c r="I343" s="203">
        <v>0</v>
      </c>
      <c r="J343" s="203">
        <v>32931</v>
      </c>
    </row>
    <row r="344" spans="1:10" ht="14.1" customHeight="1" x14ac:dyDescent="0.15">
      <c r="A344" s="219"/>
      <c r="B344" s="219"/>
      <c r="C344" s="219"/>
      <c r="D344" s="201" t="s">
        <v>85</v>
      </c>
      <c r="E344" s="203">
        <v>14</v>
      </c>
      <c r="F344" s="203">
        <v>10977</v>
      </c>
      <c r="G344" s="203">
        <v>153678</v>
      </c>
      <c r="H344" s="203">
        <v>0</v>
      </c>
      <c r="I344" s="203">
        <v>0</v>
      </c>
      <c r="J344" s="203">
        <v>153678</v>
      </c>
    </row>
    <row r="345" spans="1:10" ht="14.1" customHeight="1" x14ac:dyDescent="0.15">
      <c r="A345" s="219"/>
      <c r="B345" s="219"/>
      <c r="C345" s="219"/>
      <c r="D345" s="201" t="s">
        <v>179</v>
      </c>
      <c r="E345" s="203">
        <v>2</v>
      </c>
      <c r="F345" s="203">
        <v>7465</v>
      </c>
      <c r="G345" s="203">
        <v>14930</v>
      </c>
      <c r="H345" s="203">
        <v>0</v>
      </c>
      <c r="I345" s="203">
        <v>0</v>
      </c>
      <c r="J345" s="203">
        <v>14930</v>
      </c>
    </row>
    <row r="346" spans="1:10" ht="14.1" customHeight="1" x14ac:dyDescent="0.15">
      <c r="A346" s="219"/>
      <c r="B346" s="219"/>
      <c r="C346" s="219"/>
      <c r="D346" s="201" t="s">
        <v>79</v>
      </c>
      <c r="E346" s="203">
        <v>5</v>
      </c>
      <c r="F346" s="203">
        <v>7465</v>
      </c>
      <c r="G346" s="203">
        <v>37325</v>
      </c>
      <c r="H346" s="203">
        <v>0</v>
      </c>
      <c r="I346" s="203">
        <v>0</v>
      </c>
      <c r="J346" s="203">
        <v>37325</v>
      </c>
    </row>
    <row r="347" spans="1:10" ht="14.1" customHeight="1" x14ac:dyDescent="0.15">
      <c r="A347" s="219"/>
      <c r="B347" s="219"/>
      <c r="C347" s="219"/>
      <c r="D347" s="201" t="s">
        <v>88</v>
      </c>
      <c r="E347" s="203">
        <v>2</v>
      </c>
      <c r="F347" s="203">
        <v>4646</v>
      </c>
      <c r="G347" s="203">
        <v>9292</v>
      </c>
      <c r="H347" s="203">
        <v>0</v>
      </c>
      <c r="I347" s="203">
        <v>0</v>
      </c>
      <c r="J347" s="203">
        <v>9292</v>
      </c>
    </row>
    <row r="348" spans="1:10" ht="14.1" customHeight="1" x14ac:dyDescent="0.15">
      <c r="A348" s="219"/>
      <c r="B348" s="219"/>
      <c r="C348" s="219"/>
      <c r="D348" s="201" t="s">
        <v>186</v>
      </c>
      <c r="E348" s="203">
        <v>1</v>
      </c>
      <c r="F348" s="203">
        <v>5580</v>
      </c>
      <c r="G348" s="203">
        <v>5580</v>
      </c>
      <c r="H348" s="203">
        <v>0</v>
      </c>
      <c r="I348" s="203">
        <v>0</v>
      </c>
      <c r="J348" s="203">
        <v>5580</v>
      </c>
    </row>
    <row r="349" spans="1:10" ht="29.1" customHeight="1" x14ac:dyDescent="0.15">
      <c r="A349" s="219"/>
      <c r="B349" s="219"/>
      <c r="C349" s="221" t="s">
        <v>202</v>
      </c>
      <c r="D349" s="201" t="s">
        <v>81</v>
      </c>
      <c r="E349" s="203">
        <v>1</v>
      </c>
      <c r="F349" s="203">
        <v>30976</v>
      </c>
      <c r="G349" s="203">
        <v>30976</v>
      </c>
      <c r="H349" s="203">
        <v>1554</v>
      </c>
      <c r="I349" s="203">
        <v>1554</v>
      </c>
      <c r="J349" s="203">
        <v>29422</v>
      </c>
    </row>
    <row r="350" spans="1:10" ht="14.1" customHeight="1" x14ac:dyDescent="0.15">
      <c r="A350" s="219"/>
      <c r="B350" s="219"/>
      <c r="C350" s="219"/>
      <c r="D350" s="201" t="s">
        <v>73</v>
      </c>
      <c r="E350" s="203">
        <v>1</v>
      </c>
      <c r="F350" s="203">
        <v>9019</v>
      </c>
      <c r="G350" s="203">
        <v>9019</v>
      </c>
      <c r="H350" s="203">
        <v>1554</v>
      </c>
      <c r="I350" s="203">
        <v>1554</v>
      </c>
      <c r="J350" s="203">
        <v>7465</v>
      </c>
    </row>
    <row r="351" spans="1:10" ht="14.1" customHeight="1" x14ac:dyDescent="0.15">
      <c r="A351" s="219"/>
      <c r="B351" s="219"/>
      <c r="C351" s="219"/>
      <c r="D351" s="201" t="s">
        <v>71</v>
      </c>
      <c r="E351" s="203">
        <v>3</v>
      </c>
      <c r="F351" s="203">
        <v>28004</v>
      </c>
      <c r="G351" s="203">
        <v>84012</v>
      </c>
      <c r="H351" s="203">
        <v>1554</v>
      </c>
      <c r="I351" s="203">
        <v>4662</v>
      </c>
      <c r="J351" s="203">
        <v>79350</v>
      </c>
    </row>
    <row r="352" spans="1:10" ht="14.1" customHeight="1" x14ac:dyDescent="0.15">
      <c r="A352" s="219"/>
      <c r="B352" s="219"/>
      <c r="C352" s="219"/>
      <c r="D352" s="201" t="s">
        <v>183</v>
      </c>
      <c r="E352" s="203">
        <v>1</v>
      </c>
      <c r="F352" s="203">
        <v>7134</v>
      </c>
      <c r="G352" s="203">
        <v>7134</v>
      </c>
      <c r="H352" s="203">
        <v>1554</v>
      </c>
      <c r="I352" s="203">
        <v>1554</v>
      </c>
      <c r="J352" s="203">
        <v>5580</v>
      </c>
    </row>
    <row r="353" spans="1:10" ht="29.1" customHeight="1" x14ac:dyDescent="0.15">
      <c r="A353" s="219"/>
      <c r="B353" s="219"/>
      <c r="C353" s="221" t="s">
        <v>203</v>
      </c>
      <c r="D353" s="201" t="s">
        <v>81</v>
      </c>
      <c r="E353" s="203">
        <v>1</v>
      </c>
      <c r="F353" s="203">
        <v>30917</v>
      </c>
      <c r="G353" s="203">
        <v>30917</v>
      </c>
      <c r="H353" s="203">
        <v>1495</v>
      </c>
      <c r="I353" s="203">
        <v>1495</v>
      </c>
      <c r="J353" s="203">
        <v>29422</v>
      </c>
    </row>
    <row r="354" spans="1:10" ht="14.1" customHeight="1" x14ac:dyDescent="0.15">
      <c r="A354" s="219"/>
      <c r="B354" s="219"/>
      <c r="C354" s="219"/>
      <c r="D354" s="201" t="s">
        <v>75</v>
      </c>
      <c r="E354" s="203">
        <v>1</v>
      </c>
      <c r="F354" s="203">
        <v>15119</v>
      </c>
      <c r="G354" s="203">
        <v>15119</v>
      </c>
      <c r="H354" s="203">
        <v>1495</v>
      </c>
      <c r="I354" s="203">
        <v>1495</v>
      </c>
      <c r="J354" s="203">
        <v>13624</v>
      </c>
    </row>
    <row r="355" spans="1:10" ht="14.1" customHeight="1" x14ac:dyDescent="0.15">
      <c r="A355" s="219"/>
      <c r="B355" s="219"/>
      <c r="C355" s="219"/>
      <c r="D355" s="201" t="s">
        <v>73</v>
      </c>
      <c r="E355" s="203">
        <v>35</v>
      </c>
      <c r="F355" s="203">
        <v>8482</v>
      </c>
      <c r="G355" s="203">
        <v>296856</v>
      </c>
      <c r="H355" s="203">
        <v>1495</v>
      </c>
      <c r="I355" s="203">
        <v>52325</v>
      </c>
      <c r="J355" s="203">
        <v>244531</v>
      </c>
    </row>
    <row r="356" spans="1:10" ht="29.1" customHeight="1" x14ac:dyDescent="0.15">
      <c r="A356" s="219"/>
      <c r="B356" s="219"/>
      <c r="C356" s="221" t="s">
        <v>204</v>
      </c>
      <c r="D356" s="201" t="s">
        <v>104</v>
      </c>
      <c r="E356" s="203">
        <v>3</v>
      </c>
      <c r="F356" s="203">
        <v>49949</v>
      </c>
      <c r="G356" s="203">
        <v>149847</v>
      </c>
      <c r="H356" s="203">
        <v>767</v>
      </c>
      <c r="I356" s="203">
        <v>2301</v>
      </c>
      <c r="J356" s="203">
        <v>147546</v>
      </c>
    </row>
    <row r="357" spans="1:10" ht="14.1" customHeight="1" x14ac:dyDescent="0.15">
      <c r="A357" s="219"/>
      <c r="B357" s="219"/>
      <c r="C357" s="219"/>
      <c r="D357" s="201" t="s">
        <v>81</v>
      </c>
      <c r="E357" s="203">
        <v>733</v>
      </c>
      <c r="F357" s="203">
        <v>30189</v>
      </c>
      <c r="G357" s="203">
        <v>22128537</v>
      </c>
      <c r="H357" s="203">
        <v>767</v>
      </c>
      <c r="I357" s="203">
        <v>562211</v>
      </c>
      <c r="J357" s="203">
        <v>21566326</v>
      </c>
    </row>
    <row r="358" spans="1:10" ht="14.1" customHeight="1" x14ac:dyDescent="0.15">
      <c r="A358" s="219"/>
      <c r="B358" s="219"/>
      <c r="C358" s="219"/>
      <c r="D358" s="201" t="s">
        <v>75</v>
      </c>
      <c r="E358" s="203">
        <v>1176</v>
      </c>
      <c r="F358" s="203">
        <v>15119</v>
      </c>
      <c r="G358" s="203">
        <v>17779944</v>
      </c>
      <c r="H358" s="203">
        <v>767</v>
      </c>
      <c r="I358" s="203">
        <v>901992</v>
      </c>
      <c r="J358" s="203">
        <v>16877952</v>
      </c>
    </row>
    <row r="359" spans="1:10" ht="14.1" customHeight="1" x14ac:dyDescent="0.15">
      <c r="A359" s="219"/>
      <c r="B359" s="219"/>
      <c r="C359" s="219"/>
      <c r="D359" s="201" t="s">
        <v>76</v>
      </c>
      <c r="E359" s="203">
        <v>223</v>
      </c>
      <c r="F359" s="203">
        <v>11744</v>
      </c>
      <c r="G359" s="203">
        <v>2618912</v>
      </c>
      <c r="H359" s="203">
        <v>767</v>
      </c>
      <c r="I359" s="203">
        <v>171041</v>
      </c>
      <c r="J359" s="203">
        <v>2447871</v>
      </c>
    </row>
    <row r="360" spans="1:10" ht="14.1" customHeight="1" x14ac:dyDescent="0.15">
      <c r="A360" s="219"/>
      <c r="B360" s="219"/>
      <c r="C360" s="219"/>
      <c r="D360" s="201" t="s">
        <v>73</v>
      </c>
      <c r="E360" s="203">
        <v>338</v>
      </c>
      <c r="F360" s="203">
        <v>8232</v>
      </c>
      <c r="G360" s="203">
        <v>2782416</v>
      </c>
      <c r="H360" s="203">
        <v>767</v>
      </c>
      <c r="I360" s="203">
        <v>259246</v>
      </c>
      <c r="J360" s="203">
        <v>2523170</v>
      </c>
    </row>
    <row r="361" spans="1:10" ht="14.1" customHeight="1" x14ac:dyDescent="0.15">
      <c r="A361" s="219"/>
      <c r="B361" s="219"/>
      <c r="C361" s="219"/>
      <c r="D361" s="201" t="s">
        <v>84</v>
      </c>
      <c r="E361" s="203">
        <v>2</v>
      </c>
      <c r="F361" s="203">
        <v>3402</v>
      </c>
      <c r="G361" s="203">
        <v>6804</v>
      </c>
      <c r="H361" s="203">
        <v>767</v>
      </c>
      <c r="I361" s="203">
        <v>1534</v>
      </c>
      <c r="J361" s="203">
        <v>5270</v>
      </c>
    </row>
    <row r="362" spans="1:10" ht="14.1" customHeight="1" x14ac:dyDescent="0.15">
      <c r="A362" s="219"/>
      <c r="B362" s="219"/>
      <c r="C362" s="219"/>
      <c r="D362" s="201" t="s">
        <v>71</v>
      </c>
      <c r="E362" s="203">
        <v>30</v>
      </c>
      <c r="F362" s="203">
        <v>27217</v>
      </c>
      <c r="G362" s="203">
        <v>816510</v>
      </c>
      <c r="H362" s="203">
        <v>767</v>
      </c>
      <c r="I362" s="203">
        <v>23010</v>
      </c>
      <c r="J362" s="203">
        <v>793500</v>
      </c>
    </row>
    <row r="363" spans="1:10" ht="14.1" customHeight="1" x14ac:dyDescent="0.15">
      <c r="A363" s="219"/>
      <c r="B363" s="219"/>
      <c r="C363" s="219"/>
      <c r="D363" s="201" t="s">
        <v>183</v>
      </c>
      <c r="E363" s="203">
        <v>281</v>
      </c>
      <c r="F363" s="203">
        <v>6347</v>
      </c>
      <c r="G363" s="203">
        <v>1783507</v>
      </c>
      <c r="H363" s="203">
        <v>767</v>
      </c>
      <c r="I363" s="203">
        <v>215527</v>
      </c>
      <c r="J363" s="203">
        <v>1567980</v>
      </c>
    </row>
    <row r="364" spans="1:10" ht="14.1" customHeight="1" x14ac:dyDescent="0.15">
      <c r="A364" s="219"/>
      <c r="B364" s="220" t="s">
        <v>211</v>
      </c>
      <c r="C364" s="218" t="s">
        <v>69</v>
      </c>
      <c r="D364" s="201" t="s">
        <v>197</v>
      </c>
      <c r="E364" s="203">
        <v>1</v>
      </c>
      <c r="F364" s="203">
        <v>49182</v>
      </c>
      <c r="G364" s="203">
        <v>49182</v>
      </c>
      <c r="H364" s="203">
        <v>1028</v>
      </c>
      <c r="I364" s="203">
        <v>1028</v>
      </c>
      <c r="J364" s="203">
        <v>48154</v>
      </c>
    </row>
    <row r="365" spans="1:10" ht="14.1" customHeight="1" x14ac:dyDescent="0.15">
      <c r="A365" s="219"/>
      <c r="B365" s="219"/>
      <c r="C365" s="219"/>
      <c r="D365" s="201" t="s">
        <v>188</v>
      </c>
      <c r="E365" s="203">
        <v>6</v>
      </c>
      <c r="F365" s="203">
        <v>29422</v>
      </c>
      <c r="G365" s="203">
        <v>176532</v>
      </c>
      <c r="H365" s="203">
        <v>1028</v>
      </c>
      <c r="I365" s="203">
        <v>6169</v>
      </c>
      <c r="J365" s="203">
        <v>170363</v>
      </c>
    </row>
    <row r="366" spans="1:10" ht="14.1" customHeight="1" x14ac:dyDescent="0.15">
      <c r="A366" s="219"/>
      <c r="B366" s="219"/>
      <c r="C366" s="219"/>
      <c r="D366" s="201" t="s">
        <v>87</v>
      </c>
      <c r="E366" s="203">
        <v>1</v>
      </c>
      <c r="F366" s="203">
        <v>29422</v>
      </c>
      <c r="G366" s="203">
        <v>29422</v>
      </c>
      <c r="H366" s="203">
        <v>1028</v>
      </c>
      <c r="I366" s="203">
        <v>1028</v>
      </c>
      <c r="J366" s="203">
        <v>28394</v>
      </c>
    </row>
    <row r="367" spans="1:10" ht="14.1" customHeight="1" x14ac:dyDescent="0.15">
      <c r="A367" s="219"/>
      <c r="B367" s="219"/>
      <c r="C367" s="219"/>
      <c r="D367" s="201" t="s">
        <v>184</v>
      </c>
      <c r="E367" s="203">
        <v>7</v>
      </c>
      <c r="F367" s="203">
        <v>14352</v>
      </c>
      <c r="G367" s="203">
        <v>100464</v>
      </c>
      <c r="H367" s="203">
        <v>1028</v>
      </c>
      <c r="I367" s="203">
        <v>7197</v>
      </c>
      <c r="J367" s="203">
        <v>93267</v>
      </c>
    </row>
    <row r="368" spans="1:10" ht="14.1" customHeight="1" x14ac:dyDescent="0.15">
      <c r="A368" s="219"/>
      <c r="B368" s="219"/>
      <c r="C368" s="219"/>
      <c r="D368" s="201" t="s">
        <v>80</v>
      </c>
      <c r="E368" s="203">
        <v>1</v>
      </c>
      <c r="F368" s="203">
        <v>14352</v>
      </c>
      <c r="G368" s="203">
        <v>14352</v>
      </c>
      <c r="H368" s="203">
        <v>1028</v>
      </c>
      <c r="I368" s="203">
        <v>1028</v>
      </c>
      <c r="J368" s="203">
        <v>13324</v>
      </c>
    </row>
    <row r="369" spans="1:10" ht="14.1" customHeight="1" x14ac:dyDescent="0.15">
      <c r="A369" s="219"/>
      <c r="B369" s="219"/>
      <c r="C369" s="219"/>
      <c r="D369" s="201" t="s">
        <v>189</v>
      </c>
      <c r="E369" s="203">
        <v>27</v>
      </c>
      <c r="F369" s="203">
        <v>10977</v>
      </c>
      <c r="G369" s="203">
        <v>296379</v>
      </c>
      <c r="H369" s="203">
        <v>1028</v>
      </c>
      <c r="I369" s="203">
        <v>27761</v>
      </c>
      <c r="J369" s="203">
        <v>268618</v>
      </c>
    </row>
    <row r="370" spans="1:10" ht="14.1" customHeight="1" x14ac:dyDescent="0.15">
      <c r="A370" s="219"/>
      <c r="B370" s="219"/>
      <c r="C370" s="219"/>
      <c r="D370" s="201" t="s">
        <v>85</v>
      </c>
      <c r="E370" s="203">
        <v>1</v>
      </c>
      <c r="F370" s="203">
        <v>10977</v>
      </c>
      <c r="G370" s="203">
        <v>10977</v>
      </c>
      <c r="H370" s="203">
        <v>1028</v>
      </c>
      <c r="I370" s="203">
        <v>1028</v>
      </c>
      <c r="J370" s="203">
        <v>9949</v>
      </c>
    </row>
    <row r="371" spans="1:10" ht="14.1" customHeight="1" x14ac:dyDescent="0.15">
      <c r="A371" s="219"/>
      <c r="B371" s="219"/>
      <c r="C371" s="219"/>
      <c r="D371" s="201" t="s">
        <v>179</v>
      </c>
      <c r="E371" s="203">
        <v>40</v>
      </c>
      <c r="F371" s="203">
        <v>7465</v>
      </c>
      <c r="G371" s="203">
        <v>298600</v>
      </c>
      <c r="H371" s="203">
        <v>1028</v>
      </c>
      <c r="I371" s="203">
        <v>41127</v>
      </c>
      <c r="J371" s="203">
        <v>257473</v>
      </c>
    </row>
    <row r="372" spans="1:10" ht="14.1" customHeight="1" x14ac:dyDescent="0.15">
      <c r="A372" s="219"/>
      <c r="B372" s="219"/>
      <c r="C372" s="219"/>
      <c r="D372" s="201" t="s">
        <v>79</v>
      </c>
      <c r="E372" s="203">
        <v>8</v>
      </c>
      <c r="F372" s="203">
        <v>7465</v>
      </c>
      <c r="G372" s="203">
        <v>59720</v>
      </c>
      <c r="H372" s="203">
        <v>1028</v>
      </c>
      <c r="I372" s="203">
        <v>8225</v>
      </c>
      <c r="J372" s="203">
        <v>51495</v>
      </c>
    </row>
    <row r="373" spans="1:10" ht="14.1" customHeight="1" x14ac:dyDescent="0.15">
      <c r="A373" s="219"/>
      <c r="B373" s="219"/>
      <c r="C373" s="219"/>
      <c r="D373" s="201" t="s">
        <v>88</v>
      </c>
      <c r="E373" s="203">
        <v>1</v>
      </c>
      <c r="F373" s="203">
        <v>4646</v>
      </c>
      <c r="G373" s="203">
        <v>4646</v>
      </c>
      <c r="H373" s="203">
        <v>1028</v>
      </c>
      <c r="I373" s="203">
        <v>1028</v>
      </c>
      <c r="J373" s="203">
        <v>3618</v>
      </c>
    </row>
    <row r="374" spans="1:10" ht="29.1" customHeight="1" x14ac:dyDescent="0.15">
      <c r="A374" s="219"/>
      <c r="B374" s="219"/>
      <c r="C374" s="221" t="s">
        <v>202</v>
      </c>
      <c r="D374" s="201" t="s">
        <v>104</v>
      </c>
      <c r="E374" s="203">
        <v>1</v>
      </c>
      <c r="F374" s="203">
        <v>50736</v>
      </c>
      <c r="G374" s="203">
        <v>50736</v>
      </c>
      <c r="H374" s="203">
        <v>2582</v>
      </c>
      <c r="I374" s="203">
        <v>2582</v>
      </c>
      <c r="J374" s="203">
        <v>48154</v>
      </c>
    </row>
    <row r="375" spans="1:10" ht="14.1" customHeight="1" x14ac:dyDescent="0.15">
      <c r="A375" s="219"/>
      <c r="B375" s="219"/>
      <c r="C375" s="219"/>
      <c r="D375" s="201" t="s">
        <v>81</v>
      </c>
      <c r="E375" s="203">
        <v>7</v>
      </c>
      <c r="F375" s="203">
        <v>30976</v>
      </c>
      <c r="G375" s="203">
        <v>216832</v>
      </c>
      <c r="H375" s="203">
        <v>2582</v>
      </c>
      <c r="I375" s="203">
        <v>18075</v>
      </c>
      <c r="J375" s="203">
        <v>198757</v>
      </c>
    </row>
    <row r="376" spans="1:10" ht="14.1" customHeight="1" x14ac:dyDescent="0.15">
      <c r="A376" s="219"/>
      <c r="B376" s="219"/>
      <c r="C376" s="219"/>
      <c r="D376" s="201" t="s">
        <v>75</v>
      </c>
      <c r="E376" s="203">
        <v>2</v>
      </c>
      <c r="F376" s="203">
        <v>15906</v>
      </c>
      <c r="G376" s="203">
        <v>31812</v>
      </c>
      <c r="H376" s="203">
        <v>2582</v>
      </c>
      <c r="I376" s="203">
        <v>5164</v>
      </c>
      <c r="J376" s="203">
        <v>26648</v>
      </c>
    </row>
    <row r="377" spans="1:10" ht="14.1" customHeight="1" x14ac:dyDescent="0.15">
      <c r="A377" s="219"/>
      <c r="B377" s="219"/>
      <c r="C377" s="219"/>
      <c r="D377" s="201" t="s">
        <v>76</v>
      </c>
      <c r="E377" s="203">
        <v>11</v>
      </c>
      <c r="F377" s="203">
        <v>12531</v>
      </c>
      <c r="G377" s="203">
        <v>137841</v>
      </c>
      <c r="H377" s="203">
        <v>2582</v>
      </c>
      <c r="I377" s="203">
        <v>28404</v>
      </c>
      <c r="J377" s="203">
        <v>109437</v>
      </c>
    </row>
    <row r="378" spans="1:10" ht="14.1" customHeight="1" x14ac:dyDescent="0.15">
      <c r="A378" s="219"/>
      <c r="B378" s="219"/>
      <c r="C378" s="219"/>
      <c r="D378" s="201" t="s">
        <v>73</v>
      </c>
      <c r="E378" s="203">
        <v>27</v>
      </c>
      <c r="F378" s="203">
        <v>9019</v>
      </c>
      <c r="G378" s="203">
        <v>243513</v>
      </c>
      <c r="H378" s="203">
        <v>2582</v>
      </c>
      <c r="I378" s="203">
        <v>69719</v>
      </c>
      <c r="J378" s="203">
        <v>173794</v>
      </c>
    </row>
    <row r="379" spans="1:10" ht="29.1" customHeight="1" x14ac:dyDescent="0.15">
      <c r="A379" s="219"/>
      <c r="B379" s="219"/>
      <c r="C379" s="202" t="s">
        <v>203</v>
      </c>
      <c r="D379" s="201" t="s">
        <v>73</v>
      </c>
      <c r="E379" s="203">
        <v>10</v>
      </c>
      <c r="F379" s="203">
        <v>8523</v>
      </c>
      <c r="G379" s="203">
        <v>85232</v>
      </c>
      <c r="H379" s="203">
        <v>2523</v>
      </c>
      <c r="I379" s="203">
        <v>25232</v>
      </c>
      <c r="J379" s="203">
        <v>60000</v>
      </c>
    </row>
    <row r="380" spans="1:10" ht="29.1" customHeight="1" x14ac:dyDescent="0.15">
      <c r="A380" s="219"/>
      <c r="B380" s="219"/>
      <c r="C380" s="221" t="s">
        <v>204</v>
      </c>
      <c r="D380" s="201" t="s">
        <v>104</v>
      </c>
      <c r="E380" s="203">
        <v>683</v>
      </c>
      <c r="F380" s="203">
        <v>49949</v>
      </c>
      <c r="G380" s="203">
        <v>34115167</v>
      </c>
      <c r="H380" s="203">
        <v>1795</v>
      </c>
      <c r="I380" s="203">
        <v>1226113</v>
      </c>
      <c r="J380" s="203">
        <v>32889054</v>
      </c>
    </row>
    <row r="381" spans="1:10" ht="14.1" customHeight="1" x14ac:dyDescent="0.15">
      <c r="A381" s="219"/>
      <c r="B381" s="219"/>
      <c r="C381" s="219"/>
      <c r="D381" s="201" t="s">
        <v>81</v>
      </c>
      <c r="E381" s="203">
        <v>1186</v>
      </c>
      <c r="F381" s="203">
        <v>30189</v>
      </c>
      <c r="G381" s="203">
        <v>35804154</v>
      </c>
      <c r="H381" s="203">
        <v>1795</v>
      </c>
      <c r="I381" s="203">
        <v>2129092</v>
      </c>
      <c r="J381" s="203">
        <v>33675062</v>
      </c>
    </row>
    <row r="382" spans="1:10" ht="14.1" customHeight="1" x14ac:dyDescent="0.15">
      <c r="A382" s="219"/>
      <c r="B382" s="219"/>
      <c r="C382" s="219"/>
      <c r="D382" s="201" t="s">
        <v>75</v>
      </c>
      <c r="E382" s="203">
        <v>1631</v>
      </c>
      <c r="F382" s="203">
        <v>15119</v>
      </c>
      <c r="G382" s="203">
        <v>24659089</v>
      </c>
      <c r="H382" s="203">
        <v>1795</v>
      </c>
      <c r="I382" s="203">
        <v>2927950</v>
      </c>
      <c r="J382" s="203">
        <v>21731139</v>
      </c>
    </row>
    <row r="383" spans="1:10" ht="14.1" customHeight="1" x14ac:dyDescent="0.15">
      <c r="A383" s="219"/>
      <c r="B383" s="219"/>
      <c r="C383" s="219"/>
      <c r="D383" s="201" t="s">
        <v>76</v>
      </c>
      <c r="E383" s="203">
        <v>3556</v>
      </c>
      <c r="F383" s="203">
        <v>11744</v>
      </c>
      <c r="G383" s="203">
        <v>41761664</v>
      </c>
      <c r="H383" s="203">
        <v>1795</v>
      </c>
      <c r="I383" s="203">
        <v>6383685</v>
      </c>
      <c r="J383" s="203">
        <v>35377979</v>
      </c>
    </row>
    <row r="384" spans="1:10" ht="14.1" customHeight="1" x14ac:dyDescent="0.15">
      <c r="A384" s="219"/>
      <c r="B384" s="219"/>
      <c r="C384" s="219"/>
      <c r="D384" s="201" t="s">
        <v>73</v>
      </c>
      <c r="E384" s="203">
        <v>3405</v>
      </c>
      <c r="F384" s="203">
        <v>8232</v>
      </c>
      <c r="G384" s="203">
        <v>28029960</v>
      </c>
      <c r="H384" s="203">
        <v>1795</v>
      </c>
      <c r="I384" s="203">
        <v>6112612</v>
      </c>
      <c r="J384" s="203">
        <v>21917348</v>
      </c>
    </row>
    <row r="385" spans="1:10" ht="14.1" customHeight="1" x14ac:dyDescent="0.15">
      <c r="A385" s="219"/>
      <c r="B385" s="219"/>
      <c r="C385" s="219"/>
      <c r="D385" s="201" t="s">
        <v>74</v>
      </c>
      <c r="E385" s="203">
        <v>99</v>
      </c>
      <c r="F385" s="203">
        <v>5413</v>
      </c>
      <c r="G385" s="203">
        <v>535887</v>
      </c>
      <c r="H385" s="203">
        <v>1795</v>
      </c>
      <c r="I385" s="203">
        <v>177724</v>
      </c>
      <c r="J385" s="203">
        <v>358163</v>
      </c>
    </row>
    <row r="386" spans="1:10" ht="14.1" customHeight="1" x14ac:dyDescent="0.15">
      <c r="A386" s="219"/>
      <c r="B386" s="219"/>
      <c r="C386" s="219"/>
      <c r="D386" s="201" t="s">
        <v>77</v>
      </c>
      <c r="E386" s="203">
        <v>3</v>
      </c>
      <c r="F386" s="203">
        <v>2085</v>
      </c>
      <c r="G386" s="203">
        <v>6255</v>
      </c>
      <c r="H386" s="203">
        <v>1795</v>
      </c>
      <c r="I386" s="203">
        <v>5386</v>
      </c>
      <c r="J386" s="203">
        <v>869</v>
      </c>
    </row>
    <row r="387" spans="1:10" ht="14.1" customHeight="1" x14ac:dyDescent="0.15">
      <c r="A387" s="219" t="s">
        <v>102</v>
      </c>
      <c r="B387" s="219" t="s">
        <v>55</v>
      </c>
      <c r="C387" s="219"/>
      <c r="D387" s="219"/>
      <c r="E387" s="203">
        <v>478</v>
      </c>
      <c r="F387" s="203"/>
      <c r="G387" s="203">
        <v>7056927</v>
      </c>
      <c r="H387" s="203"/>
      <c r="I387" s="203">
        <v>388062</v>
      </c>
      <c r="J387" s="203">
        <v>6668865</v>
      </c>
    </row>
    <row r="388" spans="1:10" ht="14.1" customHeight="1" x14ac:dyDescent="0.15">
      <c r="A388" s="219"/>
      <c r="B388" s="201" t="s">
        <v>65</v>
      </c>
      <c r="C388" s="201" t="s">
        <v>66</v>
      </c>
      <c r="D388" s="201" t="s">
        <v>67</v>
      </c>
      <c r="E388" s="216">
        <v>22</v>
      </c>
      <c r="F388" s="216">
        <v>11852</v>
      </c>
      <c r="G388" s="216">
        <v>260744</v>
      </c>
      <c r="H388" s="216">
        <v>1778</v>
      </c>
      <c r="I388" s="216">
        <v>39116</v>
      </c>
      <c r="J388" s="216">
        <v>221628</v>
      </c>
    </row>
    <row r="389" spans="1:10" ht="29.1" customHeight="1" x14ac:dyDescent="0.15">
      <c r="A389" s="219"/>
      <c r="B389" s="200" t="s">
        <v>68</v>
      </c>
      <c r="C389" s="202" t="s">
        <v>204</v>
      </c>
      <c r="D389" s="201" t="s">
        <v>176</v>
      </c>
      <c r="E389" s="217"/>
      <c r="F389" s="217"/>
      <c r="G389" s="217"/>
      <c r="H389" s="217"/>
      <c r="I389" s="217"/>
      <c r="J389" s="217"/>
    </row>
    <row r="390" spans="1:10" ht="29.1" customHeight="1" x14ac:dyDescent="0.15">
      <c r="A390" s="219"/>
      <c r="B390" s="221" t="s">
        <v>210</v>
      </c>
      <c r="C390" s="218" t="s">
        <v>69</v>
      </c>
      <c r="D390" s="201" t="s">
        <v>80</v>
      </c>
      <c r="E390" s="203">
        <v>1</v>
      </c>
      <c r="F390" s="203">
        <v>14352</v>
      </c>
      <c r="G390" s="203">
        <v>14352</v>
      </c>
      <c r="H390" s="203">
        <v>0</v>
      </c>
      <c r="I390" s="203">
        <v>0</v>
      </c>
      <c r="J390" s="203">
        <v>14352</v>
      </c>
    </row>
    <row r="391" spans="1:10" ht="14.1" customHeight="1" x14ac:dyDescent="0.15">
      <c r="A391" s="219"/>
      <c r="B391" s="219"/>
      <c r="C391" s="219"/>
      <c r="D391" s="201" t="s">
        <v>179</v>
      </c>
      <c r="E391" s="203">
        <v>1</v>
      </c>
      <c r="F391" s="203">
        <v>7465</v>
      </c>
      <c r="G391" s="203">
        <v>7465</v>
      </c>
      <c r="H391" s="203">
        <v>0</v>
      </c>
      <c r="I391" s="203">
        <v>0</v>
      </c>
      <c r="J391" s="203">
        <v>7465</v>
      </c>
    </row>
    <row r="392" spans="1:10" ht="29.1" customHeight="1" x14ac:dyDescent="0.15">
      <c r="A392" s="219"/>
      <c r="B392" s="219"/>
      <c r="C392" s="202" t="s">
        <v>203</v>
      </c>
      <c r="D392" s="201" t="s">
        <v>73</v>
      </c>
      <c r="E392" s="203">
        <v>1</v>
      </c>
      <c r="F392" s="203">
        <v>8232</v>
      </c>
      <c r="G392" s="203">
        <v>8232</v>
      </c>
      <c r="H392" s="203">
        <v>1495</v>
      </c>
      <c r="I392" s="203">
        <v>1495</v>
      </c>
      <c r="J392" s="203">
        <v>6737</v>
      </c>
    </row>
    <row r="393" spans="1:10" ht="29.1" customHeight="1" x14ac:dyDescent="0.15">
      <c r="A393" s="219"/>
      <c r="B393" s="219"/>
      <c r="C393" s="221" t="s">
        <v>204</v>
      </c>
      <c r="D393" s="201" t="s">
        <v>81</v>
      </c>
      <c r="E393" s="203">
        <v>10</v>
      </c>
      <c r="F393" s="203">
        <v>30189</v>
      </c>
      <c r="G393" s="203">
        <v>301890</v>
      </c>
      <c r="H393" s="203">
        <v>767</v>
      </c>
      <c r="I393" s="203">
        <v>7670</v>
      </c>
      <c r="J393" s="203">
        <v>294220</v>
      </c>
    </row>
    <row r="394" spans="1:10" ht="14.1" customHeight="1" x14ac:dyDescent="0.15">
      <c r="A394" s="219"/>
      <c r="B394" s="219"/>
      <c r="C394" s="219"/>
      <c r="D394" s="201" t="s">
        <v>75</v>
      </c>
      <c r="E394" s="203">
        <v>404</v>
      </c>
      <c r="F394" s="203">
        <v>15119</v>
      </c>
      <c r="G394" s="203">
        <v>6108076</v>
      </c>
      <c r="H394" s="203">
        <v>767</v>
      </c>
      <c r="I394" s="203">
        <v>309868</v>
      </c>
      <c r="J394" s="203">
        <v>5798208</v>
      </c>
    </row>
    <row r="395" spans="1:10" ht="14.1" customHeight="1" x14ac:dyDescent="0.15">
      <c r="A395" s="219"/>
      <c r="B395" s="219"/>
      <c r="C395" s="219"/>
      <c r="D395" s="201" t="s">
        <v>76</v>
      </c>
      <c r="E395" s="203">
        <v>10</v>
      </c>
      <c r="F395" s="203">
        <v>11744</v>
      </c>
      <c r="G395" s="203">
        <v>117440</v>
      </c>
      <c r="H395" s="203">
        <v>767</v>
      </c>
      <c r="I395" s="203">
        <v>7670</v>
      </c>
      <c r="J395" s="203">
        <v>109770</v>
      </c>
    </row>
    <row r="396" spans="1:10" ht="14.1" customHeight="1" x14ac:dyDescent="0.15">
      <c r="A396" s="219"/>
      <c r="B396" s="219"/>
      <c r="C396" s="219"/>
      <c r="D396" s="201" t="s">
        <v>73</v>
      </c>
      <c r="E396" s="203">
        <v>29</v>
      </c>
      <c r="F396" s="203">
        <v>8232</v>
      </c>
      <c r="G396" s="203">
        <v>238728</v>
      </c>
      <c r="H396" s="203">
        <v>767</v>
      </c>
      <c r="I396" s="203">
        <v>22243</v>
      </c>
      <c r="J396" s="203">
        <v>216485</v>
      </c>
    </row>
    <row r="397" spans="1:10" ht="14.1" customHeight="1" x14ac:dyDescent="0.15">
      <c r="A397" s="219" t="s">
        <v>3</v>
      </c>
      <c r="B397" s="219" t="s">
        <v>55</v>
      </c>
      <c r="C397" s="219"/>
      <c r="D397" s="219"/>
      <c r="E397" s="203">
        <v>1999</v>
      </c>
      <c r="F397" s="203"/>
      <c r="G397" s="203">
        <v>28899377</v>
      </c>
      <c r="H397" s="203"/>
      <c r="I397" s="203">
        <v>2928026</v>
      </c>
      <c r="J397" s="203">
        <v>25971351</v>
      </c>
    </row>
    <row r="398" spans="1:10" ht="14.1" customHeight="1" x14ac:dyDescent="0.15">
      <c r="A398" s="219"/>
      <c r="B398" s="201" t="s">
        <v>65</v>
      </c>
      <c r="C398" s="201" t="s">
        <v>66</v>
      </c>
      <c r="D398" s="201" t="s">
        <v>67</v>
      </c>
      <c r="E398" s="216">
        <v>4</v>
      </c>
      <c r="F398" s="216">
        <v>11085</v>
      </c>
      <c r="G398" s="216">
        <v>44340</v>
      </c>
      <c r="H398" s="216">
        <v>0</v>
      </c>
      <c r="I398" s="216">
        <v>0</v>
      </c>
      <c r="J398" s="216">
        <v>44340</v>
      </c>
    </row>
    <row r="399" spans="1:10" ht="14.1" customHeight="1" x14ac:dyDescent="0.15">
      <c r="A399" s="219"/>
      <c r="B399" s="220" t="s">
        <v>68</v>
      </c>
      <c r="C399" s="218" t="s">
        <v>69</v>
      </c>
      <c r="D399" s="201" t="s">
        <v>177</v>
      </c>
      <c r="E399" s="217"/>
      <c r="F399" s="217"/>
      <c r="G399" s="217"/>
      <c r="H399" s="217"/>
      <c r="I399" s="217"/>
      <c r="J399" s="217"/>
    </row>
    <row r="400" spans="1:10" ht="14.1" customHeight="1" x14ac:dyDescent="0.15">
      <c r="A400" s="219"/>
      <c r="B400" s="219"/>
      <c r="C400" s="219"/>
      <c r="D400" s="201" t="s">
        <v>175</v>
      </c>
      <c r="E400" s="203">
        <v>1</v>
      </c>
      <c r="F400" s="203">
        <v>11085</v>
      </c>
      <c r="G400" s="203">
        <v>11085</v>
      </c>
      <c r="H400" s="203">
        <v>0</v>
      </c>
      <c r="I400" s="203">
        <v>0</v>
      </c>
      <c r="J400" s="203">
        <v>11085</v>
      </c>
    </row>
    <row r="401" spans="1:10" ht="29.1" customHeight="1" x14ac:dyDescent="0.15">
      <c r="A401" s="219"/>
      <c r="B401" s="219"/>
      <c r="C401" s="202" t="s">
        <v>204</v>
      </c>
      <c r="D401" s="201" t="s">
        <v>176</v>
      </c>
      <c r="E401" s="203">
        <v>190</v>
      </c>
      <c r="F401" s="203">
        <v>11852</v>
      </c>
      <c r="G401" s="203">
        <v>2251880</v>
      </c>
      <c r="H401" s="203">
        <v>1778</v>
      </c>
      <c r="I401" s="203">
        <v>337820</v>
      </c>
      <c r="J401" s="203">
        <v>1914060</v>
      </c>
    </row>
    <row r="402" spans="1:10" ht="29.1" customHeight="1" x14ac:dyDescent="0.15">
      <c r="A402" s="219"/>
      <c r="B402" s="221" t="s">
        <v>210</v>
      </c>
      <c r="C402" s="218" t="s">
        <v>69</v>
      </c>
      <c r="D402" s="201" t="s">
        <v>188</v>
      </c>
      <c r="E402" s="203">
        <v>1</v>
      </c>
      <c r="F402" s="203">
        <v>29422</v>
      </c>
      <c r="G402" s="203">
        <v>29422</v>
      </c>
      <c r="H402" s="203">
        <v>0</v>
      </c>
      <c r="I402" s="203">
        <v>0</v>
      </c>
      <c r="J402" s="203">
        <v>29422</v>
      </c>
    </row>
    <row r="403" spans="1:10" ht="14.1" customHeight="1" x14ac:dyDescent="0.15">
      <c r="A403" s="219"/>
      <c r="B403" s="219"/>
      <c r="C403" s="219"/>
      <c r="D403" s="201" t="s">
        <v>179</v>
      </c>
      <c r="E403" s="203">
        <v>1</v>
      </c>
      <c r="F403" s="203">
        <v>7465</v>
      </c>
      <c r="G403" s="203">
        <v>7465</v>
      </c>
      <c r="H403" s="203">
        <v>0</v>
      </c>
      <c r="I403" s="203">
        <v>0</v>
      </c>
      <c r="J403" s="203">
        <v>7465</v>
      </c>
    </row>
    <row r="404" spans="1:10" ht="14.1" customHeight="1" x14ac:dyDescent="0.15">
      <c r="A404" s="219"/>
      <c r="B404" s="219"/>
      <c r="C404" s="219"/>
      <c r="D404" s="201" t="s">
        <v>186</v>
      </c>
      <c r="E404" s="203">
        <v>1</v>
      </c>
      <c r="F404" s="203">
        <v>5580</v>
      </c>
      <c r="G404" s="203">
        <v>5580</v>
      </c>
      <c r="H404" s="203">
        <v>0</v>
      </c>
      <c r="I404" s="203">
        <v>0</v>
      </c>
      <c r="J404" s="203">
        <v>5580</v>
      </c>
    </row>
    <row r="405" spans="1:10" ht="29.1" customHeight="1" x14ac:dyDescent="0.15">
      <c r="A405" s="219"/>
      <c r="B405" s="219"/>
      <c r="C405" s="221" t="s">
        <v>202</v>
      </c>
      <c r="D405" s="201" t="s">
        <v>81</v>
      </c>
      <c r="E405" s="203">
        <v>1</v>
      </c>
      <c r="F405" s="203">
        <v>30976</v>
      </c>
      <c r="G405" s="203">
        <v>30976</v>
      </c>
      <c r="H405" s="203">
        <v>1554</v>
      </c>
      <c r="I405" s="203">
        <v>1554</v>
      </c>
      <c r="J405" s="203">
        <v>29422</v>
      </c>
    </row>
    <row r="406" spans="1:10" ht="14.1" customHeight="1" x14ac:dyDescent="0.15">
      <c r="A406" s="219"/>
      <c r="B406" s="219"/>
      <c r="C406" s="219"/>
      <c r="D406" s="201" t="s">
        <v>75</v>
      </c>
      <c r="E406" s="203">
        <v>2</v>
      </c>
      <c r="F406" s="203">
        <v>15906</v>
      </c>
      <c r="G406" s="203">
        <v>31812</v>
      </c>
      <c r="H406" s="203">
        <v>1554</v>
      </c>
      <c r="I406" s="203">
        <v>3108</v>
      </c>
      <c r="J406" s="203">
        <v>28704</v>
      </c>
    </row>
    <row r="407" spans="1:10" ht="14.1" customHeight="1" x14ac:dyDescent="0.15">
      <c r="A407" s="219"/>
      <c r="B407" s="219"/>
      <c r="C407" s="219"/>
      <c r="D407" s="201" t="s">
        <v>182</v>
      </c>
      <c r="E407" s="203">
        <v>1</v>
      </c>
      <c r="F407" s="203">
        <v>6033</v>
      </c>
      <c r="G407" s="203">
        <v>6033</v>
      </c>
      <c r="H407" s="203">
        <v>1554</v>
      </c>
      <c r="I407" s="203">
        <v>1554</v>
      </c>
      <c r="J407" s="203">
        <v>4479</v>
      </c>
    </row>
    <row r="408" spans="1:10" ht="29.1" customHeight="1" x14ac:dyDescent="0.15">
      <c r="A408" s="219"/>
      <c r="B408" s="219"/>
      <c r="C408" s="221" t="s">
        <v>204</v>
      </c>
      <c r="D408" s="201" t="s">
        <v>81</v>
      </c>
      <c r="E408" s="203">
        <v>171</v>
      </c>
      <c r="F408" s="203">
        <v>30189</v>
      </c>
      <c r="G408" s="203">
        <v>5162319</v>
      </c>
      <c r="H408" s="203">
        <v>767</v>
      </c>
      <c r="I408" s="203">
        <v>131157</v>
      </c>
      <c r="J408" s="203">
        <v>5031162</v>
      </c>
    </row>
    <row r="409" spans="1:10" ht="14.1" customHeight="1" x14ac:dyDescent="0.15">
      <c r="A409" s="219"/>
      <c r="B409" s="219"/>
      <c r="C409" s="219"/>
      <c r="D409" s="201" t="s">
        <v>75</v>
      </c>
      <c r="E409" s="203">
        <v>353</v>
      </c>
      <c r="F409" s="203">
        <v>15119</v>
      </c>
      <c r="G409" s="203">
        <v>5337007</v>
      </c>
      <c r="H409" s="203">
        <v>767</v>
      </c>
      <c r="I409" s="203">
        <v>270751</v>
      </c>
      <c r="J409" s="203">
        <v>5066256</v>
      </c>
    </row>
    <row r="410" spans="1:10" ht="14.1" customHeight="1" x14ac:dyDescent="0.15">
      <c r="A410" s="219"/>
      <c r="B410" s="219"/>
      <c r="C410" s="219"/>
      <c r="D410" s="201" t="s">
        <v>76</v>
      </c>
      <c r="E410" s="203">
        <v>14</v>
      </c>
      <c r="F410" s="203">
        <v>11744</v>
      </c>
      <c r="G410" s="203">
        <v>164416</v>
      </c>
      <c r="H410" s="203">
        <v>767</v>
      </c>
      <c r="I410" s="203">
        <v>10738</v>
      </c>
      <c r="J410" s="203">
        <v>153678</v>
      </c>
    </row>
    <row r="411" spans="1:10" ht="14.1" customHeight="1" x14ac:dyDescent="0.15">
      <c r="A411" s="219"/>
      <c r="B411" s="219"/>
      <c r="C411" s="219"/>
      <c r="D411" s="201" t="s">
        <v>73</v>
      </c>
      <c r="E411" s="203">
        <v>47</v>
      </c>
      <c r="F411" s="203">
        <v>8232</v>
      </c>
      <c r="G411" s="203">
        <v>386904</v>
      </c>
      <c r="H411" s="203">
        <v>767</v>
      </c>
      <c r="I411" s="203">
        <v>36049</v>
      </c>
      <c r="J411" s="203">
        <v>350855</v>
      </c>
    </row>
    <row r="412" spans="1:10" ht="14.1" customHeight="1" x14ac:dyDescent="0.15">
      <c r="A412" s="219"/>
      <c r="B412" s="219"/>
      <c r="C412" s="219"/>
      <c r="D412" s="201" t="s">
        <v>182</v>
      </c>
      <c r="E412" s="203">
        <v>28</v>
      </c>
      <c r="F412" s="203">
        <v>5246</v>
      </c>
      <c r="G412" s="203">
        <v>146888</v>
      </c>
      <c r="H412" s="203">
        <v>767</v>
      </c>
      <c r="I412" s="203">
        <v>21476</v>
      </c>
      <c r="J412" s="203">
        <v>125412</v>
      </c>
    </row>
    <row r="413" spans="1:10" ht="14.1" customHeight="1" x14ac:dyDescent="0.15">
      <c r="A413" s="219"/>
      <c r="B413" s="219"/>
      <c r="C413" s="219"/>
      <c r="D413" s="201" t="s">
        <v>183</v>
      </c>
      <c r="E413" s="203">
        <v>4</v>
      </c>
      <c r="F413" s="203">
        <v>6347</v>
      </c>
      <c r="G413" s="203">
        <v>25388</v>
      </c>
      <c r="H413" s="203">
        <v>767</v>
      </c>
      <c r="I413" s="203">
        <v>3068</v>
      </c>
      <c r="J413" s="203">
        <v>22320</v>
      </c>
    </row>
    <row r="414" spans="1:10" ht="14.1" customHeight="1" x14ac:dyDescent="0.15">
      <c r="A414" s="219"/>
      <c r="B414" s="220" t="s">
        <v>211</v>
      </c>
      <c r="C414" s="218" t="s">
        <v>69</v>
      </c>
      <c r="D414" s="201" t="s">
        <v>188</v>
      </c>
      <c r="E414" s="203">
        <v>4</v>
      </c>
      <c r="F414" s="203">
        <v>29422</v>
      </c>
      <c r="G414" s="203">
        <v>117688</v>
      </c>
      <c r="H414" s="203">
        <v>1028</v>
      </c>
      <c r="I414" s="203">
        <v>4113</v>
      </c>
      <c r="J414" s="203">
        <v>113575</v>
      </c>
    </row>
    <row r="415" spans="1:10" ht="14.1" customHeight="1" x14ac:dyDescent="0.15">
      <c r="A415" s="219"/>
      <c r="B415" s="219"/>
      <c r="C415" s="219"/>
      <c r="D415" s="201" t="s">
        <v>184</v>
      </c>
      <c r="E415" s="203">
        <v>1</v>
      </c>
      <c r="F415" s="203">
        <v>14352</v>
      </c>
      <c r="G415" s="203">
        <v>14352</v>
      </c>
      <c r="H415" s="203">
        <v>1028</v>
      </c>
      <c r="I415" s="203">
        <v>1028</v>
      </c>
      <c r="J415" s="203">
        <v>13324</v>
      </c>
    </row>
    <row r="416" spans="1:10" ht="14.1" customHeight="1" x14ac:dyDescent="0.15">
      <c r="A416" s="219"/>
      <c r="B416" s="219"/>
      <c r="C416" s="219"/>
      <c r="D416" s="201" t="s">
        <v>189</v>
      </c>
      <c r="E416" s="203">
        <v>7</v>
      </c>
      <c r="F416" s="203">
        <v>10977</v>
      </c>
      <c r="G416" s="203">
        <v>76839</v>
      </c>
      <c r="H416" s="203">
        <v>1028</v>
      </c>
      <c r="I416" s="203">
        <v>7197</v>
      </c>
      <c r="J416" s="203">
        <v>69642</v>
      </c>
    </row>
    <row r="417" spans="1:10" ht="14.1" customHeight="1" x14ac:dyDescent="0.15">
      <c r="A417" s="219"/>
      <c r="B417" s="219"/>
      <c r="C417" s="219"/>
      <c r="D417" s="201" t="s">
        <v>179</v>
      </c>
      <c r="E417" s="203">
        <v>3</v>
      </c>
      <c r="F417" s="203">
        <v>7465</v>
      </c>
      <c r="G417" s="203">
        <v>22395</v>
      </c>
      <c r="H417" s="203">
        <v>1028</v>
      </c>
      <c r="I417" s="203">
        <v>3085</v>
      </c>
      <c r="J417" s="203">
        <v>19310</v>
      </c>
    </row>
    <row r="418" spans="1:10" ht="29.1" customHeight="1" x14ac:dyDescent="0.15">
      <c r="A418" s="219"/>
      <c r="B418" s="219"/>
      <c r="C418" s="221" t="s">
        <v>202</v>
      </c>
      <c r="D418" s="201" t="s">
        <v>75</v>
      </c>
      <c r="E418" s="203">
        <v>1</v>
      </c>
      <c r="F418" s="203">
        <v>15906</v>
      </c>
      <c r="G418" s="203">
        <v>15906</v>
      </c>
      <c r="H418" s="203">
        <v>2582</v>
      </c>
      <c r="I418" s="203">
        <v>2582</v>
      </c>
      <c r="J418" s="203">
        <v>13324</v>
      </c>
    </row>
    <row r="419" spans="1:10" ht="14.1" customHeight="1" x14ac:dyDescent="0.15">
      <c r="A419" s="219"/>
      <c r="B419" s="219"/>
      <c r="C419" s="219"/>
      <c r="D419" s="201" t="s">
        <v>73</v>
      </c>
      <c r="E419" s="203">
        <v>4</v>
      </c>
      <c r="F419" s="203">
        <v>9019</v>
      </c>
      <c r="G419" s="203">
        <v>36076</v>
      </c>
      <c r="H419" s="203">
        <v>2582</v>
      </c>
      <c r="I419" s="203">
        <v>10329</v>
      </c>
      <c r="J419" s="203">
        <v>25747</v>
      </c>
    </row>
    <row r="420" spans="1:10" ht="29.1" customHeight="1" x14ac:dyDescent="0.15">
      <c r="A420" s="219"/>
      <c r="B420" s="219"/>
      <c r="C420" s="221" t="s">
        <v>204</v>
      </c>
      <c r="D420" s="201" t="s">
        <v>104</v>
      </c>
      <c r="E420" s="203">
        <v>6</v>
      </c>
      <c r="F420" s="203">
        <v>49949</v>
      </c>
      <c r="G420" s="203">
        <v>299694</v>
      </c>
      <c r="H420" s="203">
        <v>1795</v>
      </c>
      <c r="I420" s="203">
        <v>10771</v>
      </c>
      <c r="J420" s="203">
        <v>288923</v>
      </c>
    </row>
    <row r="421" spans="1:10" ht="14.1" customHeight="1" x14ac:dyDescent="0.15">
      <c r="A421" s="219"/>
      <c r="B421" s="219"/>
      <c r="C421" s="219"/>
      <c r="D421" s="201" t="s">
        <v>81</v>
      </c>
      <c r="E421" s="203">
        <v>150</v>
      </c>
      <c r="F421" s="203">
        <v>30189</v>
      </c>
      <c r="G421" s="203">
        <v>4528350</v>
      </c>
      <c r="H421" s="203">
        <v>1795</v>
      </c>
      <c r="I421" s="203">
        <v>269278</v>
      </c>
      <c r="J421" s="203">
        <v>4259072</v>
      </c>
    </row>
    <row r="422" spans="1:10" ht="14.1" customHeight="1" x14ac:dyDescent="0.15">
      <c r="A422" s="219"/>
      <c r="B422" s="219"/>
      <c r="C422" s="219"/>
      <c r="D422" s="201" t="s">
        <v>75</v>
      </c>
      <c r="E422" s="203">
        <v>134</v>
      </c>
      <c r="F422" s="203">
        <v>15119</v>
      </c>
      <c r="G422" s="203">
        <v>2025946</v>
      </c>
      <c r="H422" s="203">
        <v>1795</v>
      </c>
      <c r="I422" s="203">
        <v>240555</v>
      </c>
      <c r="J422" s="203">
        <v>1785391</v>
      </c>
    </row>
    <row r="423" spans="1:10" ht="14.1" customHeight="1" x14ac:dyDescent="0.15">
      <c r="A423" s="219"/>
      <c r="B423" s="219"/>
      <c r="C423" s="219"/>
      <c r="D423" s="201" t="s">
        <v>76</v>
      </c>
      <c r="E423" s="203">
        <v>273</v>
      </c>
      <c r="F423" s="203">
        <v>11744</v>
      </c>
      <c r="G423" s="203">
        <v>3206112</v>
      </c>
      <c r="H423" s="203">
        <v>1795</v>
      </c>
      <c r="I423" s="203">
        <v>490086</v>
      </c>
      <c r="J423" s="203">
        <v>2716026</v>
      </c>
    </row>
    <row r="424" spans="1:10" ht="14.1" customHeight="1" x14ac:dyDescent="0.15">
      <c r="A424" s="219"/>
      <c r="B424" s="219"/>
      <c r="C424" s="219"/>
      <c r="D424" s="201" t="s">
        <v>73</v>
      </c>
      <c r="E424" s="203">
        <v>597</v>
      </c>
      <c r="F424" s="203">
        <v>8232</v>
      </c>
      <c r="G424" s="203">
        <v>4914504</v>
      </c>
      <c r="H424" s="203">
        <v>1795</v>
      </c>
      <c r="I424" s="203">
        <v>1071727</v>
      </c>
      <c r="J424" s="203">
        <v>3842777</v>
      </c>
    </row>
    <row r="425" spans="1:10" ht="29.1" customHeight="1" x14ac:dyDescent="0.15">
      <c r="A425" s="221" t="s">
        <v>121</v>
      </c>
      <c r="B425" s="219" t="s">
        <v>55</v>
      </c>
      <c r="C425" s="219"/>
      <c r="D425" s="219"/>
      <c r="E425" s="203">
        <v>58283</v>
      </c>
      <c r="F425" s="203"/>
      <c r="G425" s="203">
        <v>704718420</v>
      </c>
      <c r="H425" s="203"/>
      <c r="I425" s="203">
        <v>87368049</v>
      </c>
      <c r="J425" s="203">
        <v>617350371</v>
      </c>
    </row>
    <row r="426" spans="1:10" ht="14.1" customHeight="1" x14ac:dyDescent="0.15">
      <c r="A426" s="219"/>
      <c r="B426" s="201" t="s">
        <v>65</v>
      </c>
      <c r="C426" s="201" t="s">
        <v>66</v>
      </c>
      <c r="D426" s="201" t="s">
        <v>67</v>
      </c>
      <c r="E426" s="216">
        <v>22</v>
      </c>
      <c r="F426" s="216">
        <v>11085</v>
      </c>
      <c r="G426" s="216">
        <v>243870</v>
      </c>
      <c r="H426" s="216">
        <v>0</v>
      </c>
      <c r="I426" s="216">
        <v>0</v>
      </c>
      <c r="J426" s="216">
        <v>243870</v>
      </c>
    </row>
    <row r="427" spans="1:10" ht="14.1" customHeight="1" x14ac:dyDescent="0.15">
      <c r="A427" s="219"/>
      <c r="B427" s="220" t="s">
        <v>68</v>
      </c>
      <c r="C427" s="218" t="s">
        <v>69</v>
      </c>
      <c r="D427" s="201" t="s">
        <v>177</v>
      </c>
      <c r="E427" s="217"/>
      <c r="F427" s="217"/>
      <c r="G427" s="217"/>
      <c r="H427" s="217"/>
      <c r="I427" s="217"/>
      <c r="J427" s="217"/>
    </row>
    <row r="428" spans="1:10" ht="14.1" customHeight="1" x14ac:dyDescent="0.15">
      <c r="A428" s="219"/>
      <c r="B428" s="219"/>
      <c r="C428" s="219"/>
      <c r="D428" s="201" t="s">
        <v>175</v>
      </c>
      <c r="E428" s="203">
        <v>166</v>
      </c>
      <c r="F428" s="203">
        <v>11085</v>
      </c>
      <c r="G428" s="203">
        <v>1840110</v>
      </c>
      <c r="H428" s="203">
        <v>0</v>
      </c>
      <c r="I428" s="203">
        <v>0</v>
      </c>
      <c r="J428" s="203">
        <v>1840110</v>
      </c>
    </row>
    <row r="429" spans="1:10" ht="29.1" customHeight="1" x14ac:dyDescent="0.15">
      <c r="A429" s="219"/>
      <c r="B429" s="219"/>
      <c r="C429" s="202" t="s">
        <v>202</v>
      </c>
      <c r="D429" s="201" t="s">
        <v>176</v>
      </c>
      <c r="E429" s="203">
        <v>10</v>
      </c>
      <c r="F429" s="203">
        <v>12639</v>
      </c>
      <c r="G429" s="203">
        <v>126390</v>
      </c>
      <c r="H429" s="203">
        <v>2565</v>
      </c>
      <c r="I429" s="203">
        <v>25650</v>
      </c>
      <c r="J429" s="203">
        <v>100740</v>
      </c>
    </row>
    <row r="430" spans="1:10" ht="29.1" customHeight="1" x14ac:dyDescent="0.15">
      <c r="A430" s="219"/>
      <c r="B430" s="219"/>
      <c r="C430" s="202" t="s">
        <v>203</v>
      </c>
      <c r="D430" s="201" t="s">
        <v>176</v>
      </c>
      <c r="E430" s="203">
        <v>36</v>
      </c>
      <c r="F430" s="203">
        <v>12014</v>
      </c>
      <c r="G430" s="203">
        <v>432496</v>
      </c>
      <c r="H430" s="203">
        <v>2506</v>
      </c>
      <c r="I430" s="203">
        <v>90216</v>
      </c>
      <c r="J430" s="203">
        <v>342280</v>
      </c>
    </row>
    <row r="431" spans="1:10" ht="29.1" customHeight="1" x14ac:dyDescent="0.15">
      <c r="A431" s="219"/>
      <c r="B431" s="219"/>
      <c r="C431" s="202" t="s">
        <v>204</v>
      </c>
      <c r="D431" s="201" t="s">
        <v>176</v>
      </c>
      <c r="E431" s="203">
        <v>4894</v>
      </c>
      <c r="F431" s="203">
        <v>11852</v>
      </c>
      <c r="G431" s="203">
        <v>58003688</v>
      </c>
      <c r="H431" s="203">
        <v>1778</v>
      </c>
      <c r="I431" s="203">
        <v>8701532</v>
      </c>
      <c r="J431" s="203">
        <v>49302156</v>
      </c>
    </row>
    <row r="432" spans="1:10" ht="14.1" customHeight="1" x14ac:dyDescent="0.15">
      <c r="A432" s="219"/>
      <c r="B432" s="220" t="s">
        <v>78</v>
      </c>
      <c r="C432" s="218" t="s">
        <v>69</v>
      </c>
      <c r="D432" s="201" t="s">
        <v>179</v>
      </c>
      <c r="E432" s="203">
        <v>5</v>
      </c>
      <c r="F432" s="203">
        <v>7465</v>
      </c>
      <c r="G432" s="203">
        <v>37325</v>
      </c>
      <c r="H432" s="203">
        <v>0</v>
      </c>
      <c r="I432" s="203">
        <v>0</v>
      </c>
      <c r="J432" s="203">
        <v>37325</v>
      </c>
    </row>
    <row r="433" spans="1:10" ht="14.1" customHeight="1" x14ac:dyDescent="0.15">
      <c r="A433" s="219"/>
      <c r="B433" s="219"/>
      <c r="C433" s="219"/>
      <c r="D433" s="201" t="s">
        <v>79</v>
      </c>
      <c r="E433" s="203">
        <v>1</v>
      </c>
      <c r="F433" s="203">
        <v>7465</v>
      </c>
      <c r="G433" s="203">
        <v>7465</v>
      </c>
      <c r="H433" s="203">
        <v>0</v>
      </c>
      <c r="I433" s="203">
        <v>0</v>
      </c>
      <c r="J433" s="203">
        <v>7465</v>
      </c>
    </row>
    <row r="434" spans="1:10" ht="14.1" customHeight="1" x14ac:dyDescent="0.15">
      <c r="A434" s="219"/>
      <c r="B434" s="219"/>
      <c r="C434" s="219"/>
      <c r="D434" s="201" t="s">
        <v>178</v>
      </c>
      <c r="E434" s="203">
        <v>2</v>
      </c>
      <c r="F434" s="203">
        <v>7597</v>
      </c>
      <c r="G434" s="203">
        <v>15194</v>
      </c>
      <c r="H434" s="203">
        <v>0</v>
      </c>
      <c r="I434" s="203">
        <v>0</v>
      </c>
      <c r="J434" s="203">
        <v>15194</v>
      </c>
    </row>
    <row r="435" spans="1:10" ht="29.1" customHeight="1" x14ac:dyDescent="0.15">
      <c r="A435" s="219"/>
      <c r="B435" s="219"/>
      <c r="C435" s="221" t="s">
        <v>202</v>
      </c>
      <c r="D435" s="201" t="s">
        <v>73</v>
      </c>
      <c r="E435" s="203">
        <v>2</v>
      </c>
      <c r="F435" s="203">
        <v>9019</v>
      </c>
      <c r="G435" s="203">
        <v>18038</v>
      </c>
      <c r="H435" s="203">
        <v>2034</v>
      </c>
      <c r="I435" s="203">
        <v>4067</v>
      </c>
      <c r="J435" s="203">
        <v>13971</v>
      </c>
    </row>
    <row r="436" spans="1:10" ht="14.1" customHeight="1" x14ac:dyDescent="0.15">
      <c r="A436" s="219"/>
      <c r="B436" s="219"/>
      <c r="C436" s="219"/>
      <c r="D436" s="201" t="s">
        <v>93</v>
      </c>
      <c r="E436" s="203">
        <v>3</v>
      </c>
      <c r="F436" s="203">
        <v>9151</v>
      </c>
      <c r="G436" s="203">
        <v>27453</v>
      </c>
      <c r="H436" s="203">
        <v>2166</v>
      </c>
      <c r="I436" s="203">
        <v>6497</v>
      </c>
      <c r="J436" s="203">
        <v>20956</v>
      </c>
    </row>
    <row r="437" spans="1:10" ht="29.1" customHeight="1" x14ac:dyDescent="0.15">
      <c r="A437" s="219"/>
      <c r="B437" s="219"/>
      <c r="C437" s="221" t="s">
        <v>204</v>
      </c>
      <c r="D437" s="201" t="s">
        <v>89</v>
      </c>
      <c r="E437" s="203">
        <v>6</v>
      </c>
      <c r="F437" s="203">
        <v>13391</v>
      </c>
      <c r="G437" s="203">
        <v>80346</v>
      </c>
      <c r="H437" s="203">
        <v>6406</v>
      </c>
      <c r="I437" s="203">
        <v>38434</v>
      </c>
      <c r="J437" s="203">
        <v>41912</v>
      </c>
    </row>
    <row r="438" spans="1:10" ht="14.1" customHeight="1" x14ac:dyDescent="0.15">
      <c r="A438" s="219"/>
      <c r="B438" s="219"/>
      <c r="C438" s="219"/>
      <c r="D438" s="201" t="s">
        <v>198</v>
      </c>
      <c r="E438" s="203">
        <v>1</v>
      </c>
      <c r="F438" s="203">
        <v>8940</v>
      </c>
      <c r="G438" s="203">
        <v>8940</v>
      </c>
      <c r="H438" s="203">
        <v>1955</v>
      </c>
      <c r="I438" s="203">
        <v>1955</v>
      </c>
      <c r="J438" s="203">
        <v>6985</v>
      </c>
    </row>
    <row r="439" spans="1:10" ht="14.1" customHeight="1" x14ac:dyDescent="0.15">
      <c r="A439" s="219"/>
      <c r="B439" s="219"/>
      <c r="C439" s="219"/>
      <c r="D439" s="201" t="s">
        <v>73</v>
      </c>
      <c r="E439" s="203">
        <v>6682</v>
      </c>
      <c r="F439" s="203">
        <v>8232</v>
      </c>
      <c r="G439" s="203">
        <v>55007798</v>
      </c>
      <c r="H439" s="203">
        <v>1247</v>
      </c>
      <c r="I439" s="203">
        <v>8332045</v>
      </c>
      <c r="J439" s="203">
        <v>46675753</v>
      </c>
    </row>
    <row r="440" spans="1:10" ht="14.1" customHeight="1" x14ac:dyDescent="0.15">
      <c r="A440" s="219"/>
      <c r="B440" s="219"/>
      <c r="C440" s="219"/>
      <c r="D440" s="201" t="s">
        <v>93</v>
      </c>
      <c r="E440" s="203">
        <v>659</v>
      </c>
      <c r="F440" s="203">
        <v>8474</v>
      </c>
      <c r="G440" s="203">
        <v>5584280</v>
      </c>
      <c r="H440" s="203">
        <v>1489</v>
      </c>
      <c r="I440" s="203">
        <v>980969</v>
      </c>
      <c r="J440" s="203">
        <v>4603311</v>
      </c>
    </row>
    <row r="441" spans="1:10" ht="14.1" customHeight="1" x14ac:dyDescent="0.15">
      <c r="A441" s="219"/>
      <c r="B441" s="220" t="s">
        <v>205</v>
      </c>
      <c r="C441" s="218" t="s">
        <v>114</v>
      </c>
      <c r="D441" s="201" t="s">
        <v>206</v>
      </c>
      <c r="E441" s="203">
        <v>337</v>
      </c>
      <c r="F441" s="203">
        <v>23764</v>
      </c>
      <c r="G441" s="203">
        <v>8008468</v>
      </c>
      <c r="H441" s="203">
        <v>3941</v>
      </c>
      <c r="I441" s="203">
        <v>1328117</v>
      </c>
      <c r="J441" s="203">
        <v>6680351</v>
      </c>
    </row>
    <row r="442" spans="1:10" ht="14.1" customHeight="1" x14ac:dyDescent="0.15">
      <c r="A442" s="219"/>
      <c r="B442" s="219"/>
      <c r="C442" s="219"/>
      <c r="D442" s="201" t="s">
        <v>208</v>
      </c>
      <c r="E442" s="203">
        <v>1342</v>
      </c>
      <c r="F442" s="203">
        <v>20467</v>
      </c>
      <c r="G442" s="203">
        <v>27466714</v>
      </c>
      <c r="H442" s="203">
        <v>3941</v>
      </c>
      <c r="I442" s="203">
        <v>5288822</v>
      </c>
      <c r="J442" s="203">
        <v>22177892</v>
      </c>
    </row>
    <row r="443" spans="1:10" ht="29.1" customHeight="1" x14ac:dyDescent="0.15">
      <c r="A443" s="219"/>
      <c r="B443" s="221" t="s">
        <v>210</v>
      </c>
      <c r="C443" s="218" t="s">
        <v>69</v>
      </c>
      <c r="D443" s="201" t="s">
        <v>95</v>
      </c>
      <c r="E443" s="203">
        <v>2</v>
      </c>
      <c r="F443" s="203">
        <v>2804</v>
      </c>
      <c r="G443" s="203">
        <v>5608</v>
      </c>
      <c r="H443" s="203">
        <v>0</v>
      </c>
      <c r="I443" s="203">
        <v>0</v>
      </c>
      <c r="J443" s="203">
        <v>5608</v>
      </c>
    </row>
    <row r="444" spans="1:10" ht="14.1" customHeight="1" x14ac:dyDescent="0.15">
      <c r="A444" s="219"/>
      <c r="B444" s="219"/>
      <c r="C444" s="219"/>
      <c r="D444" s="201" t="s">
        <v>110</v>
      </c>
      <c r="E444" s="203">
        <v>1</v>
      </c>
      <c r="F444" s="203">
        <v>66920</v>
      </c>
      <c r="G444" s="203">
        <v>66920</v>
      </c>
      <c r="H444" s="203">
        <v>0</v>
      </c>
      <c r="I444" s="203">
        <v>0</v>
      </c>
      <c r="J444" s="203">
        <v>66920</v>
      </c>
    </row>
    <row r="445" spans="1:10" ht="14.1" customHeight="1" x14ac:dyDescent="0.15">
      <c r="A445" s="219"/>
      <c r="B445" s="219"/>
      <c r="C445" s="219"/>
      <c r="D445" s="201" t="s">
        <v>188</v>
      </c>
      <c r="E445" s="203">
        <v>6</v>
      </c>
      <c r="F445" s="203">
        <v>29422</v>
      </c>
      <c r="G445" s="203">
        <v>176532</v>
      </c>
      <c r="H445" s="203">
        <v>0</v>
      </c>
      <c r="I445" s="203">
        <v>0</v>
      </c>
      <c r="J445" s="203">
        <v>176532</v>
      </c>
    </row>
    <row r="446" spans="1:10" ht="14.1" customHeight="1" x14ac:dyDescent="0.15">
      <c r="A446" s="219"/>
      <c r="B446" s="219"/>
      <c r="C446" s="219"/>
      <c r="D446" s="201" t="s">
        <v>87</v>
      </c>
      <c r="E446" s="203">
        <v>6</v>
      </c>
      <c r="F446" s="203">
        <v>29422</v>
      </c>
      <c r="G446" s="203">
        <v>176532</v>
      </c>
      <c r="H446" s="203">
        <v>0</v>
      </c>
      <c r="I446" s="203">
        <v>0</v>
      </c>
      <c r="J446" s="203">
        <v>176532</v>
      </c>
    </row>
    <row r="447" spans="1:10" ht="14.1" customHeight="1" x14ac:dyDescent="0.15">
      <c r="A447" s="219"/>
      <c r="B447" s="219"/>
      <c r="C447" s="219"/>
      <c r="D447" s="201" t="s">
        <v>184</v>
      </c>
      <c r="E447" s="203">
        <v>9</v>
      </c>
      <c r="F447" s="203">
        <v>14352</v>
      </c>
      <c r="G447" s="203">
        <v>129168</v>
      </c>
      <c r="H447" s="203">
        <v>0</v>
      </c>
      <c r="I447" s="203">
        <v>0</v>
      </c>
      <c r="J447" s="203">
        <v>129168</v>
      </c>
    </row>
    <row r="448" spans="1:10" ht="14.1" customHeight="1" x14ac:dyDescent="0.15">
      <c r="A448" s="219"/>
      <c r="B448" s="219"/>
      <c r="C448" s="219"/>
      <c r="D448" s="201" t="s">
        <v>80</v>
      </c>
      <c r="E448" s="203">
        <v>9</v>
      </c>
      <c r="F448" s="203">
        <v>14352</v>
      </c>
      <c r="G448" s="203">
        <v>129168</v>
      </c>
      <c r="H448" s="203">
        <v>0</v>
      </c>
      <c r="I448" s="203">
        <v>0</v>
      </c>
      <c r="J448" s="203">
        <v>129168</v>
      </c>
    </row>
    <row r="449" spans="1:10" ht="14.1" customHeight="1" x14ac:dyDescent="0.15">
      <c r="A449" s="219"/>
      <c r="B449" s="219"/>
      <c r="C449" s="219"/>
      <c r="D449" s="201" t="s">
        <v>85</v>
      </c>
      <c r="E449" s="203">
        <v>3</v>
      </c>
      <c r="F449" s="203">
        <v>10977</v>
      </c>
      <c r="G449" s="203">
        <v>32931</v>
      </c>
      <c r="H449" s="203">
        <v>0</v>
      </c>
      <c r="I449" s="203">
        <v>0</v>
      </c>
      <c r="J449" s="203">
        <v>32931</v>
      </c>
    </row>
    <row r="450" spans="1:10" ht="14.1" customHeight="1" x14ac:dyDescent="0.15">
      <c r="A450" s="219"/>
      <c r="B450" s="219"/>
      <c r="C450" s="219"/>
      <c r="D450" s="201" t="s">
        <v>179</v>
      </c>
      <c r="E450" s="203">
        <v>5</v>
      </c>
      <c r="F450" s="203">
        <v>7465</v>
      </c>
      <c r="G450" s="203">
        <v>37325</v>
      </c>
      <c r="H450" s="203">
        <v>0</v>
      </c>
      <c r="I450" s="203">
        <v>0</v>
      </c>
      <c r="J450" s="203">
        <v>37325</v>
      </c>
    </row>
    <row r="451" spans="1:10" ht="14.1" customHeight="1" x14ac:dyDescent="0.15">
      <c r="A451" s="219"/>
      <c r="B451" s="219"/>
      <c r="C451" s="219"/>
      <c r="D451" s="201" t="s">
        <v>79</v>
      </c>
      <c r="E451" s="203">
        <v>11</v>
      </c>
      <c r="F451" s="203">
        <v>7465</v>
      </c>
      <c r="G451" s="203">
        <v>82115</v>
      </c>
      <c r="H451" s="203">
        <v>0</v>
      </c>
      <c r="I451" s="203">
        <v>0</v>
      </c>
      <c r="J451" s="203">
        <v>82115</v>
      </c>
    </row>
    <row r="452" spans="1:10" ht="14.1" customHeight="1" x14ac:dyDescent="0.15">
      <c r="A452" s="219"/>
      <c r="B452" s="219"/>
      <c r="C452" s="219"/>
      <c r="D452" s="201" t="s">
        <v>192</v>
      </c>
      <c r="E452" s="203">
        <v>1</v>
      </c>
      <c r="F452" s="203">
        <v>4646</v>
      </c>
      <c r="G452" s="203">
        <v>4646</v>
      </c>
      <c r="H452" s="203">
        <v>0</v>
      </c>
      <c r="I452" s="203">
        <v>0</v>
      </c>
      <c r="J452" s="203">
        <v>4646</v>
      </c>
    </row>
    <row r="453" spans="1:10" ht="14.1" customHeight="1" x14ac:dyDescent="0.15">
      <c r="A453" s="219"/>
      <c r="B453" s="219"/>
      <c r="C453" s="219"/>
      <c r="D453" s="201" t="s">
        <v>190</v>
      </c>
      <c r="E453" s="203">
        <v>8</v>
      </c>
      <c r="F453" s="203">
        <v>2635</v>
      </c>
      <c r="G453" s="203">
        <v>21080</v>
      </c>
      <c r="H453" s="203">
        <v>0</v>
      </c>
      <c r="I453" s="203">
        <v>0</v>
      </c>
      <c r="J453" s="203">
        <v>21080</v>
      </c>
    </row>
    <row r="454" spans="1:10" ht="14.1" customHeight="1" x14ac:dyDescent="0.15">
      <c r="A454" s="219"/>
      <c r="B454" s="219"/>
      <c r="C454" s="219"/>
      <c r="D454" s="201" t="s">
        <v>185</v>
      </c>
      <c r="E454" s="203">
        <v>3</v>
      </c>
      <c r="F454" s="203">
        <v>4479</v>
      </c>
      <c r="G454" s="203">
        <v>13437</v>
      </c>
      <c r="H454" s="203">
        <v>0</v>
      </c>
      <c r="I454" s="203">
        <v>0</v>
      </c>
      <c r="J454" s="203">
        <v>13437</v>
      </c>
    </row>
    <row r="455" spans="1:10" ht="14.1" customHeight="1" x14ac:dyDescent="0.15">
      <c r="A455" s="219"/>
      <c r="B455" s="219"/>
      <c r="C455" s="219"/>
      <c r="D455" s="201" t="s">
        <v>180</v>
      </c>
      <c r="E455" s="203">
        <v>12</v>
      </c>
      <c r="F455" s="203">
        <v>4479</v>
      </c>
      <c r="G455" s="203">
        <v>53748</v>
      </c>
      <c r="H455" s="203">
        <v>0</v>
      </c>
      <c r="I455" s="203">
        <v>0</v>
      </c>
      <c r="J455" s="203">
        <v>53748</v>
      </c>
    </row>
    <row r="456" spans="1:10" ht="14.1" customHeight="1" x14ac:dyDescent="0.15">
      <c r="A456" s="219"/>
      <c r="B456" s="219"/>
      <c r="C456" s="219"/>
      <c r="D456" s="201" t="s">
        <v>186</v>
      </c>
      <c r="E456" s="203">
        <v>137</v>
      </c>
      <c r="F456" s="203">
        <v>5580</v>
      </c>
      <c r="G456" s="203">
        <v>764460</v>
      </c>
      <c r="H456" s="203">
        <v>0</v>
      </c>
      <c r="I456" s="203">
        <v>0</v>
      </c>
      <c r="J456" s="203">
        <v>764460</v>
      </c>
    </row>
    <row r="457" spans="1:10" ht="14.1" customHeight="1" x14ac:dyDescent="0.15">
      <c r="A457" s="219"/>
      <c r="B457" s="219"/>
      <c r="C457" s="219"/>
      <c r="D457" s="201" t="s">
        <v>181</v>
      </c>
      <c r="E457" s="203">
        <v>434</v>
      </c>
      <c r="F457" s="203">
        <v>5580</v>
      </c>
      <c r="G457" s="203">
        <v>2421720</v>
      </c>
      <c r="H457" s="203">
        <v>0</v>
      </c>
      <c r="I457" s="203">
        <v>0</v>
      </c>
      <c r="J457" s="203">
        <v>2421720</v>
      </c>
    </row>
    <row r="458" spans="1:10" ht="29.1" customHeight="1" x14ac:dyDescent="0.15">
      <c r="A458" s="219"/>
      <c r="B458" s="219"/>
      <c r="C458" s="221" t="s">
        <v>202</v>
      </c>
      <c r="D458" s="201" t="s">
        <v>72</v>
      </c>
      <c r="E458" s="203">
        <v>38</v>
      </c>
      <c r="F458" s="203">
        <v>4358</v>
      </c>
      <c r="G458" s="203">
        <v>165604</v>
      </c>
      <c r="H458" s="203">
        <v>1554</v>
      </c>
      <c r="I458" s="203">
        <v>59052</v>
      </c>
      <c r="J458" s="203">
        <v>106552</v>
      </c>
    </row>
    <row r="459" spans="1:10" ht="14.1" customHeight="1" x14ac:dyDescent="0.15">
      <c r="A459" s="219"/>
      <c r="B459" s="219"/>
      <c r="C459" s="219"/>
      <c r="D459" s="201" t="s">
        <v>104</v>
      </c>
      <c r="E459" s="203">
        <v>1</v>
      </c>
      <c r="F459" s="203">
        <v>50736</v>
      </c>
      <c r="G459" s="203">
        <v>50736</v>
      </c>
      <c r="H459" s="203">
        <v>1554</v>
      </c>
      <c r="I459" s="203">
        <v>1554</v>
      </c>
      <c r="J459" s="203">
        <v>49182</v>
      </c>
    </row>
    <row r="460" spans="1:10" ht="14.1" customHeight="1" x14ac:dyDescent="0.15">
      <c r="A460" s="219"/>
      <c r="B460" s="219"/>
      <c r="C460" s="219"/>
      <c r="D460" s="201" t="s">
        <v>81</v>
      </c>
      <c r="E460" s="203">
        <v>5</v>
      </c>
      <c r="F460" s="203">
        <v>30976</v>
      </c>
      <c r="G460" s="203">
        <v>154880</v>
      </c>
      <c r="H460" s="203">
        <v>1554</v>
      </c>
      <c r="I460" s="203">
        <v>7770</v>
      </c>
      <c r="J460" s="203">
        <v>147110</v>
      </c>
    </row>
    <row r="461" spans="1:10" ht="14.1" customHeight="1" x14ac:dyDescent="0.15">
      <c r="A461" s="219"/>
      <c r="B461" s="219"/>
      <c r="C461" s="219"/>
      <c r="D461" s="201" t="s">
        <v>75</v>
      </c>
      <c r="E461" s="203">
        <v>9</v>
      </c>
      <c r="F461" s="203">
        <v>15906</v>
      </c>
      <c r="G461" s="203">
        <v>143154</v>
      </c>
      <c r="H461" s="203">
        <v>1554</v>
      </c>
      <c r="I461" s="203">
        <v>13986</v>
      </c>
      <c r="J461" s="203">
        <v>129168</v>
      </c>
    </row>
    <row r="462" spans="1:10" ht="14.1" customHeight="1" x14ac:dyDescent="0.15">
      <c r="A462" s="219"/>
      <c r="B462" s="219"/>
      <c r="C462" s="219"/>
      <c r="D462" s="201" t="s">
        <v>76</v>
      </c>
      <c r="E462" s="203">
        <v>1</v>
      </c>
      <c r="F462" s="203">
        <v>12531</v>
      </c>
      <c r="G462" s="203">
        <v>12531</v>
      </c>
      <c r="H462" s="203">
        <v>1554</v>
      </c>
      <c r="I462" s="203">
        <v>1554</v>
      </c>
      <c r="J462" s="203">
        <v>10977</v>
      </c>
    </row>
    <row r="463" spans="1:10" ht="14.1" customHeight="1" x14ac:dyDescent="0.15">
      <c r="A463" s="219"/>
      <c r="B463" s="219"/>
      <c r="C463" s="219"/>
      <c r="D463" s="201" t="s">
        <v>73</v>
      </c>
      <c r="E463" s="203">
        <v>11</v>
      </c>
      <c r="F463" s="203">
        <v>9019</v>
      </c>
      <c r="G463" s="203">
        <v>99209</v>
      </c>
      <c r="H463" s="203">
        <v>1554</v>
      </c>
      <c r="I463" s="203">
        <v>17094</v>
      </c>
      <c r="J463" s="203">
        <v>82115</v>
      </c>
    </row>
    <row r="464" spans="1:10" ht="14.1" customHeight="1" x14ac:dyDescent="0.15">
      <c r="A464" s="219"/>
      <c r="B464" s="219"/>
      <c r="C464" s="219"/>
      <c r="D464" s="201" t="s">
        <v>74</v>
      </c>
      <c r="E464" s="203">
        <v>1</v>
      </c>
      <c r="F464" s="203">
        <v>6200</v>
      </c>
      <c r="G464" s="203">
        <v>6200</v>
      </c>
      <c r="H464" s="203">
        <v>1554</v>
      </c>
      <c r="I464" s="203">
        <v>1554</v>
      </c>
      <c r="J464" s="203">
        <v>4646</v>
      </c>
    </row>
    <row r="465" spans="1:10" ht="14.1" customHeight="1" x14ac:dyDescent="0.15">
      <c r="A465" s="219"/>
      <c r="B465" s="219"/>
      <c r="C465" s="219"/>
      <c r="D465" s="201" t="s">
        <v>84</v>
      </c>
      <c r="E465" s="203">
        <v>1</v>
      </c>
      <c r="F465" s="203">
        <v>4189</v>
      </c>
      <c r="G465" s="203">
        <v>4189</v>
      </c>
      <c r="H465" s="203">
        <v>1554</v>
      </c>
      <c r="I465" s="203">
        <v>1554</v>
      </c>
      <c r="J465" s="203">
        <v>2635</v>
      </c>
    </row>
    <row r="466" spans="1:10" ht="14.1" customHeight="1" x14ac:dyDescent="0.15">
      <c r="A466" s="219"/>
      <c r="B466" s="219"/>
      <c r="C466" s="219"/>
      <c r="D466" s="201" t="s">
        <v>182</v>
      </c>
      <c r="E466" s="203">
        <v>63</v>
      </c>
      <c r="F466" s="203">
        <v>6033</v>
      </c>
      <c r="G466" s="203">
        <v>380079</v>
      </c>
      <c r="H466" s="203">
        <v>1554</v>
      </c>
      <c r="I466" s="203">
        <v>97902</v>
      </c>
      <c r="J466" s="203">
        <v>282177</v>
      </c>
    </row>
    <row r="467" spans="1:10" ht="14.1" customHeight="1" x14ac:dyDescent="0.15">
      <c r="A467" s="219"/>
      <c r="B467" s="219"/>
      <c r="C467" s="219"/>
      <c r="D467" s="201" t="s">
        <v>183</v>
      </c>
      <c r="E467" s="203">
        <v>9</v>
      </c>
      <c r="F467" s="203">
        <v>7134</v>
      </c>
      <c r="G467" s="203">
        <v>64206</v>
      </c>
      <c r="H467" s="203">
        <v>1554</v>
      </c>
      <c r="I467" s="203">
        <v>13986</v>
      </c>
      <c r="J467" s="203">
        <v>50220</v>
      </c>
    </row>
    <row r="468" spans="1:10" ht="29.1" customHeight="1" x14ac:dyDescent="0.15">
      <c r="A468" s="219"/>
      <c r="B468" s="219"/>
      <c r="C468" s="221" t="s">
        <v>203</v>
      </c>
      <c r="D468" s="201" t="s">
        <v>72</v>
      </c>
      <c r="E468" s="203">
        <v>16</v>
      </c>
      <c r="F468" s="203">
        <v>3753</v>
      </c>
      <c r="G468" s="203">
        <v>60048</v>
      </c>
      <c r="H468" s="203">
        <v>1495</v>
      </c>
      <c r="I468" s="203">
        <v>23920</v>
      </c>
      <c r="J468" s="203">
        <v>36128</v>
      </c>
    </row>
    <row r="469" spans="1:10" ht="14.1" customHeight="1" x14ac:dyDescent="0.15">
      <c r="A469" s="219"/>
      <c r="B469" s="219"/>
      <c r="C469" s="219"/>
      <c r="D469" s="201" t="s">
        <v>90</v>
      </c>
      <c r="E469" s="203">
        <v>17</v>
      </c>
      <c r="F469" s="203">
        <v>68415</v>
      </c>
      <c r="G469" s="203">
        <v>1163055</v>
      </c>
      <c r="H469" s="203">
        <v>1495</v>
      </c>
      <c r="I469" s="203">
        <v>25415</v>
      </c>
      <c r="J469" s="203">
        <v>1137640</v>
      </c>
    </row>
    <row r="470" spans="1:10" ht="14.1" customHeight="1" x14ac:dyDescent="0.15">
      <c r="A470" s="219"/>
      <c r="B470" s="219"/>
      <c r="C470" s="219"/>
      <c r="D470" s="201" t="s">
        <v>104</v>
      </c>
      <c r="E470" s="203">
        <v>5</v>
      </c>
      <c r="F470" s="203">
        <v>50677</v>
      </c>
      <c r="G470" s="203">
        <v>253385</v>
      </c>
      <c r="H470" s="203">
        <v>1495</v>
      </c>
      <c r="I470" s="203">
        <v>7475</v>
      </c>
      <c r="J470" s="203">
        <v>245910</v>
      </c>
    </row>
    <row r="471" spans="1:10" ht="14.1" customHeight="1" x14ac:dyDescent="0.15">
      <c r="A471" s="219"/>
      <c r="B471" s="219"/>
      <c r="C471" s="219"/>
      <c r="D471" s="201" t="s">
        <v>81</v>
      </c>
      <c r="E471" s="203">
        <v>80</v>
      </c>
      <c r="F471" s="203">
        <v>30571</v>
      </c>
      <c r="G471" s="203">
        <v>2445696</v>
      </c>
      <c r="H471" s="203">
        <v>1495</v>
      </c>
      <c r="I471" s="203">
        <v>119600</v>
      </c>
      <c r="J471" s="203">
        <v>2326096</v>
      </c>
    </row>
    <row r="472" spans="1:10" ht="14.1" customHeight="1" x14ac:dyDescent="0.15">
      <c r="A472" s="219"/>
      <c r="B472" s="219"/>
      <c r="C472" s="219"/>
      <c r="D472" s="201" t="s">
        <v>75</v>
      </c>
      <c r="E472" s="203">
        <v>70</v>
      </c>
      <c r="F472" s="203">
        <v>15348</v>
      </c>
      <c r="G472" s="203">
        <v>1074346</v>
      </c>
      <c r="H472" s="203">
        <v>1495</v>
      </c>
      <c r="I472" s="203">
        <v>104650</v>
      </c>
      <c r="J472" s="203">
        <v>969696</v>
      </c>
    </row>
    <row r="473" spans="1:10" ht="14.1" customHeight="1" x14ac:dyDescent="0.15">
      <c r="A473" s="219"/>
      <c r="B473" s="219"/>
      <c r="C473" s="219"/>
      <c r="D473" s="201" t="s">
        <v>76</v>
      </c>
      <c r="E473" s="203">
        <v>14</v>
      </c>
      <c r="F473" s="203">
        <v>12472</v>
      </c>
      <c r="G473" s="203">
        <v>174608</v>
      </c>
      <c r="H473" s="203">
        <v>1495</v>
      </c>
      <c r="I473" s="203">
        <v>20930</v>
      </c>
      <c r="J473" s="203">
        <v>153678</v>
      </c>
    </row>
    <row r="474" spans="1:10" ht="14.1" customHeight="1" x14ac:dyDescent="0.15">
      <c r="A474" s="219"/>
      <c r="B474" s="219"/>
      <c r="C474" s="219"/>
      <c r="D474" s="201" t="s">
        <v>73</v>
      </c>
      <c r="E474" s="203">
        <v>9</v>
      </c>
      <c r="F474" s="203">
        <v>8313</v>
      </c>
      <c r="G474" s="203">
        <v>74816</v>
      </c>
      <c r="H474" s="203">
        <v>1495</v>
      </c>
      <c r="I474" s="203">
        <v>13455</v>
      </c>
      <c r="J474" s="203">
        <v>61361</v>
      </c>
    </row>
    <row r="475" spans="1:10" ht="14.1" customHeight="1" x14ac:dyDescent="0.15">
      <c r="A475" s="219"/>
      <c r="B475" s="219"/>
      <c r="C475" s="219"/>
      <c r="D475" s="201" t="s">
        <v>74</v>
      </c>
      <c r="E475" s="203">
        <v>12</v>
      </c>
      <c r="F475" s="203">
        <v>6141</v>
      </c>
      <c r="G475" s="203">
        <v>73692</v>
      </c>
      <c r="H475" s="203">
        <v>1495</v>
      </c>
      <c r="I475" s="203">
        <v>17940</v>
      </c>
      <c r="J475" s="203">
        <v>55752</v>
      </c>
    </row>
    <row r="476" spans="1:10" ht="14.1" customHeight="1" x14ac:dyDescent="0.15">
      <c r="A476" s="219"/>
      <c r="B476" s="219"/>
      <c r="C476" s="219"/>
      <c r="D476" s="201" t="s">
        <v>182</v>
      </c>
      <c r="E476" s="203">
        <v>31</v>
      </c>
      <c r="F476" s="203">
        <v>5810</v>
      </c>
      <c r="G476" s="203">
        <v>180098</v>
      </c>
      <c r="H476" s="203">
        <v>1495</v>
      </c>
      <c r="I476" s="203">
        <v>46345</v>
      </c>
      <c r="J476" s="203">
        <v>133753</v>
      </c>
    </row>
    <row r="477" spans="1:10" ht="14.1" customHeight="1" x14ac:dyDescent="0.15">
      <c r="A477" s="219"/>
      <c r="B477" s="219"/>
      <c r="C477" s="219"/>
      <c r="D477" s="201" t="s">
        <v>183</v>
      </c>
      <c r="E477" s="203">
        <v>65</v>
      </c>
      <c r="F477" s="203">
        <v>6739</v>
      </c>
      <c r="G477" s="203">
        <v>438035</v>
      </c>
      <c r="H477" s="203">
        <v>1495</v>
      </c>
      <c r="I477" s="203">
        <v>97175</v>
      </c>
      <c r="J477" s="203">
        <v>340860</v>
      </c>
    </row>
    <row r="478" spans="1:10" ht="29.1" customHeight="1" x14ac:dyDescent="0.15">
      <c r="A478" s="219"/>
      <c r="B478" s="219"/>
      <c r="C478" s="221" t="s">
        <v>204</v>
      </c>
      <c r="D478" s="201" t="s">
        <v>72</v>
      </c>
      <c r="E478" s="203">
        <v>1771</v>
      </c>
      <c r="F478" s="203">
        <v>3571</v>
      </c>
      <c r="G478" s="203">
        <v>6324241</v>
      </c>
      <c r="H478" s="203">
        <v>767</v>
      </c>
      <c r="I478" s="203">
        <v>1358357</v>
      </c>
      <c r="J478" s="203">
        <v>4965884</v>
      </c>
    </row>
    <row r="479" spans="1:10" ht="14.1" customHeight="1" x14ac:dyDescent="0.15">
      <c r="A479" s="219"/>
      <c r="B479" s="219"/>
      <c r="C479" s="219"/>
      <c r="D479" s="201" t="s">
        <v>90</v>
      </c>
      <c r="E479" s="203">
        <v>27</v>
      </c>
      <c r="F479" s="203">
        <v>67687</v>
      </c>
      <c r="G479" s="203">
        <v>1827549</v>
      </c>
      <c r="H479" s="203">
        <v>767</v>
      </c>
      <c r="I479" s="203">
        <v>20709</v>
      </c>
      <c r="J479" s="203">
        <v>1806840</v>
      </c>
    </row>
    <row r="480" spans="1:10" ht="14.1" customHeight="1" x14ac:dyDescent="0.15">
      <c r="A480" s="219"/>
      <c r="B480" s="219"/>
      <c r="C480" s="219"/>
      <c r="D480" s="201" t="s">
        <v>104</v>
      </c>
      <c r="E480" s="203">
        <v>11</v>
      </c>
      <c r="F480" s="203">
        <v>49949</v>
      </c>
      <c r="G480" s="203">
        <v>549439</v>
      </c>
      <c r="H480" s="203">
        <v>767</v>
      </c>
      <c r="I480" s="203">
        <v>8437</v>
      </c>
      <c r="J480" s="203">
        <v>541002</v>
      </c>
    </row>
    <row r="481" spans="1:10" ht="14.1" customHeight="1" x14ac:dyDescent="0.15">
      <c r="A481" s="219"/>
      <c r="B481" s="219"/>
      <c r="C481" s="219"/>
      <c r="D481" s="201" t="s">
        <v>81</v>
      </c>
      <c r="E481" s="203">
        <v>1924</v>
      </c>
      <c r="F481" s="203">
        <v>30189</v>
      </c>
      <c r="G481" s="203">
        <v>58083636</v>
      </c>
      <c r="H481" s="203">
        <v>767</v>
      </c>
      <c r="I481" s="203">
        <v>1475708</v>
      </c>
      <c r="J481" s="203">
        <v>56607928</v>
      </c>
    </row>
    <row r="482" spans="1:10" ht="14.1" customHeight="1" x14ac:dyDescent="0.15">
      <c r="A482" s="219"/>
      <c r="B482" s="219"/>
      <c r="C482" s="219"/>
      <c r="D482" s="201" t="s">
        <v>75</v>
      </c>
      <c r="E482" s="203">
        <v>3219</v>
      </c>
      <c r="F482" s="203">
        <v>15119</v>
      </c>
      <c r="G482" s="203">
        <v>48668061</v>
      </c>
      <c r="H482" s="203">
        <v>767</v>
      </c>
      <c r="I482" s="203">
        <v>2468973</v>
      </c>
      <c r="J482" s="203">
        <v>46199088</v>
      </c>
    </row>
    <row r="483" spans="1:10" ht="14.1" customHeight="1" x14ac:dyDescent="0.15">
      <c r="A483" s="219"/>
      <c r="B483" s="219"/>
      <c r="C483" s="219"/>
      <c r="D483" s="201" t="s">
        <v>76</v>
      </c>
      <c r="E483" s="203">
        <v>780</v>
      </c>
      <c r="F483" s="203">
        <v>11744</v>
      </c>
      <c r="G483" s="203">
        <v>9160320</v>
      </c>
      <c r="H483" s="203">
        <v>767</v>
      </c>
      <c r="I483" s="203">
        <v>598260</v>
      </c>
      <c r="J483" s="203">
        <v>8562060</v>
      </c>
    </row>
    <row r="484" spans="1:10" ht="14.1" customHeight="1" x14ac:dyDescent="0.15">
      <c r="A484" s="219"/>
      <c r="B484" s="219"/>
      <c r="C484" s="219"/>
      <c r="D484" s="201" t="s">
        <v>73</v>
      </c>
      <c r="E484" s="203">
        <v>949</v>
      </c>
      <c r="F484" s="203">
        <v>8232</v>
      </c>
      <c r="G484" s="203">
        <v>7812168</v>
      </c>
      <c r="H484" s="203">
        <v>767</v>
      </c>
      <c r="I484" s="203">
        <v>727883</v>
      </c>
      <c r="J484" s="203">
        <v>7084285</v>
      </c>
    </row>
    <row r="485" spans="1:10" ht="14.1" customHeight="1" x14ac:dyDescent="0.15">
      <c r="A485" s="219"/>
      <c r="B485" s="219"/>
      <c r="C485" s="219"/>
      <c r="D485" s="201" t="s">
        <v>74</v>
      </c>
      <c r="E485" s="203">
        <v>127</v>
      </c>
      <c r="F485" s="203">
        <v>5413</v>
      </c>
      <c r="G485" s="203">
        <v>687451</v>
      </c>
      <c r="H485" s="203">
        <v>767</v>
      </c>
      <c r="I485" s="203">
        <v>97409</v>
      </c>
      <c r="J485" s="203">
        <v>590042</v>
      </c>
    </row>
    <row r="486" spans="1:10" ht="14.1" customHeight="1" x14ac:dyDescent="0.15">
      <c r="A486" s="219"/>
      <c r="B486" s="219"/>
      <c r="C486" s="219"/>
      <c r="D486" s="201" t="s">
        <v>84</v>
      </c>
      <c r="E486" s="203">
        <v>114</v>
      </c>
      <c r="F486" s="203">
        <v>3402</v>
      </c>
      <c r="G486" s="203">
        <v>387828</v>
      </c>
      <c r="H486" s="203">
        <v>767</v>
      </c>
      <c r="I486" s="203">
        <v>87438</v>
      </c>
      <c r="J486" s="203">
        <v>300390</v>
      </c>
    </row>
    <row r="487" spans="1:10" ht="14.1" customHeight="1" x14ac:dyDescent="0.15">
      <c r="A487" s="219"/>
      <c r="B487" s="219"/>
      <c r="C487" s="219"/>
      <c r="D487" s="201" t="s">
        <v>77</v>
      </c>
      <c r="E487" s="203">
        <v>15</v>
      </c>
      <c r="F487" s="203">
        <v>2085</v>
      </c>
      <c r="G487" s="203">
        <v>31275</v>
      </c>
      <c r="H487" s="203">
        <v>767</v>
      </c>
      <c r="I487" s="203">
        <v>11505</v>
      </c>
      <c r="J487" s="203">
        <v>19770</v>
      </c>
    </row>
    <row r="488" spans="1:10" ht="14.1" customHeight="1" x14ac:dyDescent="0.15">
      <c r="A488" s="219"/>
      <c r="B488" s="219"/>
      <c r="C488" s="219"/>
      <c r="D488" s="201" t="s">
        <v>94</v>
      </c>
      <c r="E488" s="203">
        <v>3</v>
      </c>
      <c r="F488" s="203">
        <v>1359</v>
      </c>
      <c r="G488" s="203">
        <v>4077</v>
      </c>
      <c r="H488" s="203">
        <v>767</v>
      </c>
      <c r="I488" s="203">
        <v>2301</v>
      </c>
      <c r="J488" s="203">
        <v>1776</v>
      </c>
    </row>
    <row r="489" spans="1:10" ht="14.1" customHeight="1" x14ac:dyDescent="0.15">
      <c r="A489" s="219"/>
      <c r="B489" s="219"/>
      <c r="C489" s="219"/>
      <c r="D489" s="201" t="s">
        <v>71</v>
      </c>
      <c r="E489" s="203">
        <v>117</v>
      </c>
      <c r="F489" s="203">
        <v>27217</v>
      </c>
      <c r="G489" s="203">
        <v>3184389</v>
      </c>
      <c r="H489" s="203">
        <v>767</v>
      </c>
      <c r="I489" s="203">
        <v>89739</v>
      </c>
      <c r="J489" s="203">
        <v>3094650</v>
      </c>
    </row>
    <row r="490" spans="1:10" ht="14.1" customHeight="1" x14ac:dyDescent="0.15">
      <c r="A490" s="219"/>
      <c r="B490" s="219"/>
      <c r="C490" s="219"/>
      <c r="D490" s="201" t="s">
        <v>182</v>
      </c>
      <c r="E490" s="203">
        <v>1022</v>
      </c>
      <c r="F490" s="203">
        <v>5251</v>
      </c>
      <c r="G490" s="203">
        <v>5366921</v>
      </c>
      <c r="H490" s="203">
        <v>767</v>
      </c>
      <c r="I490" s="203">
        <v>783874</v>
      </c>
      <c r="J490" s="203">
        <v>4583047</v>
      </c>
    </row>
    <row r="491" spans="1:10" ht="14.1" customHeight="1" x14ac:dyDescent="0.15">
      <c r="A491" s="219"/>
      <c r="B491" s="219"/>
      <c r="C491" s="219"/>
      <c r="D491" s="201" t="s">
        <v>183</v>
      </c>
      <c r="E491" s="203">
        <v>4596</v>
      </c>
      <c r="F491" s="203">
        <v>6347</v>
      </c>
      <c r="G491" s="203">
        <v>29170812</v>
      </c>
      <c r="H491" s="203">
        <v>767</v>
      </c>
      <c r="I491" s="203">
        <v>3525132</v>
      </c>
      <c r="J491" s="203">
        <v>25645680</v>
      </c>
    </row>
    <row r="492" spans="1:10" ht="14.1" customHeight="1" x14ac:dyDescent="0.15">
      <c r="A492" s="219"/>
      <c r="B492" s="220" t="s">
        <v>211</v>
      </c>
      <c r="C492" s="218" t="s">
        <v>69</v>
      </c>
      <c r="D492" s="201" t="s">
        <v>187</v>
      </c>
      <c r="E492" s="203">
        <v>1</v>
      </c>
      <c r="F492" s="203">
        <v>49182</v>
      </c>
      <c r="G492" s="203">
        <v>49182</v>
      </c>
      <c r="H492" s="203">
        <v>1028</v>
      </c>
      <c r="I492" s="203">
        <v>1028</v>
      </c>
      <c r="J492" s="203">
        <v>48154</v>
      </c>
    </row>
    <row r="493" spans="1:10" ht="14.1" customHeight="1" x14ac:dyDescent="0.15">
      <c r="A493" s="219"/>
      <c r="B493" s="219"/>
      <c r="C493" s="219"/>
      <c r="D493" s="201" t="s">
        <v>197</v>
      </c>
      <c r="E493" s="203">
        <v>1</v>
      </c>
      <c r="F493" s="203">
        <v>49182</v>
      </c>
      <c r="G493" s="203">
        <v>49182</v>
      </c>
      <c r="H493" s="203">
        <v>1028</v>
      </c>
      <c r="I493" s="203">
        <v>1028</v>
      </c>
      <c r="J493" s="203">
        <v>48154</v>
      </c>
    </row>
    <row r="494" spans="1:10" ht="14.1" customHeight="1" x14ac:dyDescent="0.15">
      <c r="A494" s="219"/>
      <c r="B494" s="219"/>
      <c r="C494" s="219"/>
      <c r="D494" s="201" t="s">
        <v>188</v>
      </c>
      <c r="E494" s="203">
        <v>41</v>
      </c>
      <c r="F494" s="203">
        <v>29422</v>
      </c>
      <c r="G494" s="203">
        <v>1206302</v>
      </c>
      <c r="H494" s="203">
        <v>1028</v>
      </c>
      <c r="I494" s="203">
        <v>42156</v>
      </c>
      <c r="J494" s="203">
        <v>1164146</v>
      </c>
    </row>
    <row r="495" spans="1:10" ht="14.1" customHeight="1" x14ac:dyDescent="0.15">
      <c r="A495" s="219"/>
      <c r="B495" s="219"/>
      <c r="C495" s="219"/>
      <c r="D495" s="201" t="s">
        <v>87</v>
      </c>
      <c r="E495" s="203">
        <v>51</v>
      </c>
      <c r="F495" s="203">
        <v>29422</v>
      </c>
      <c r="G495" s="203">
        <v>1500522</v>
      </c>
      <c r="H495" s="203">
        <v>1028</v>
      </c>
      <c r="I495" s="203">
        <v>52438</v>
      </c>
      <c r="J495" s="203">
        <v>1448084</v>
      </c>
    </row>
    <row r="496" spans="1:10" ht="14.1" customHeight="1" x14ac:dyDescent="0.15">
      <c r="A496" s="219"/>
      <c r="B496" s="219"/>
      <c r="C496" s="219"/>
      <c r="D496" s="201" t="s">
        <v>184</v>
      </c>
      <c r="E496" s="203">
        <v>59</v>
      </c>
      <c r="F496" s="203">
        <v>14352</v>
      </c>
      <c r="G496" s="203">
        <v>846768</v>
      </c>
      <c r="H496" s="203">
        <v>1028</v>
      </c>
      <c r="I496" s="203">
        <v>60663</v>
      </c>
      <c r="J496" s="203">
        <v>786105</v>
      </c>
    </row>
    <row r="497" spans="1:10" ht="14.1" customHeight="1" x14ac:dyDescent="0.15">
      <c r="A497" s="219"/>
      <c r="B497" s="219"/>
      <c r="C497" s="219"/>
      <c r="D497" s="201" t="s">
        <v>80</v>
      </c>
      <c r="E497" s="203">
        <v>7</v>
      </c>
      <c r="F497" s="203">
        <v>14352</v>
      </c>
      <c r="G497" s="203">
        <v>100464</v>
      </c>
      <c r="H497" s="203">
        <v>1028</v>
      </c>
      <c r="I497" s="203">
        <v>7197</v>
      </c>
      <c r="J497" s="203">
        <v>93267</v>
      </c>
    </row>
    <row r="498" spans="1:10" ht="14.1" customHeight="1" x14ac:dyDescent="0.15">
      <c r="A498" s="219"/>
      <c r="B498" s="219"/>
      <c r="C498" s="219"/>
      <c r="D498" s="201" t="s">
        <v>189</v>
      </c>
      <c r="E498" s="203">
        <v>43</v>
      </c>
      <c r="F498" s="203">
        <v>10977</v>
      </c>
      <c r="G498" s="203">
        <v>472011</v>
      </c>
      <c r="H498" s="203">
        <v>1028</v>
      </c>
      <c r="I498" s="203">
        <v>44212</v>
      </c>
      <c r="J498" s="203">
        <v>427799</v>
      </c>
    </row>
    <row r="499" spans="1:10" ht="14.1" customHeight="1" x14ac:dyDescent="0.15">
      <c r="A499" s="219"/>
      <c r="B499" s="219"/>
      <c r="C499" s="219"/>
      <c r="D499" s="201" t="s">
        <v>85</v>
      </c>
      <c r="E499" s="203">
        <v>5</v>
      </c>
      <c r="F499" s="203">
        <v>10977</v>
      </c>
      <c r="G499" s="203">
        <v>54885</v>
      </c>
      <c r="H499" s="203">
        <v>1028</v>
      </c>
      <c r="I499" s="203">
        <v>5141</v>
      </c>
      <c r="J499" s="203">
        <v>49744</v>
      </c>
    </row>
    <row r="500" spans="1:10" ht="14.1" customHeight="1" x14ac:dyDescent="0.15">
      <c r="A500" s="219"/>
      <c r="B500" s="219"/>
      <c r="C500" s="219"/>
      <c r="D500" s="201" t="s">
        <v>179</v>
      </c>
      <c r="E500" s="203">
        <v>80</v>
      </c>
      <c r="F500" s="203">
        <v>7465</v>
      </c>
      <c r="G500" s="203">
        <v>597200</v>
      </c>
      <c r="H500" s="203">
        <v>1028</v>
      </c>
      <c r="I500" s="203">
        <v>82255</v>
      </c>
      <c r="J500" s="203">
        <v>514945</v>
      </c>
    </row>
    <row r="501" spans="1:10" ht="14.1" customHeight="1" x14ac:dyDescent="0.15">
      <c r="A501" s="219"/>
      <c r="B501" s="219"/>
      <c r="C501" s="219"/>
      <c r="D501" s="201" t="s">
        <v>79</v>
      </c>
      <c r="E501" s="203">
        <v>86</v>
      </c>
      <c r="F501" s="203">
        <v>7465</v>
      </c>
      <c r="G501" s="203">
        <v>641990</v>
      </c>
      <c r="H501" s="203">
        <v>1028</v>
      </c>
      <c r="I501" s="203">
        <v>88424</v>
      </c>
      <c r="J501" s="203">
        <v>553566</v>
      </c>
    </row>
    <row r="502" spans="1:10" ht="14.1" customHeight="1" x14ac:dyDescent="0.15">
      <c r="A502" s="219"/>
      <c r="B502" s="219"/>
      <c r="C502" s="219"/>
      <c r="D502" s="201" t="s">
        <v>192</v>
      </c>
      <c r="E502" s="203">
        <v>14</v>
      </c>
      <c r="F502" s="203">
        <v>4646</v>
      </c>
      <c r="G502" s="203">
        <v>65044</v>
      </c>
      <c r="H502" s="203">
        <v>1028</v>
      </c>
      <c r="I502" s="203">
        <v>14395</v>
      </c>
      <c r="J502" s="203">
        <v>50649</v>
      </c>
    </row>
    <row r="503" spans="1:10" ht="14.1" customHeight="1" x14ac:dyDescent="0.15">
      <c r="A503" s="219"/>
      <c r="B503" s="219"/>
      <c r="C503" s="219"/>
      <c r="D503" s="201" t="s">
        <v>88</v>
      </c>
      <c r="E503" s="203">
        <v>7</v>
      </c>
      <c r="F503" s="203">
        <v>4646</v>
      </c>
      <c r="G503" s="203">
        <v>32522</v>
      </c>
      <c r="H503" s="203">
        <v>1028</v>
      </c>
      <c r="I503" s="203">
        <v>7197</v>
      </c>
      <c r="J503" s="203">
        <v>25325</v>
      </c>
    </row>
    <row r="504" spans="1:10" ht="14.1" customHeight="1" x14ac:dyDescent="0.15">
      <c r="A504" s="219"/>
      <c r="B504" s="219"/>
      <c r="C504" s="219"/>
      <c r="D504" s="201" t="s">
        <v>190</v>
      </c>
      <c r="E504" s="203">
        <v>5</v>
      </c>
      <c r="F504" s="203">
        <v>2635</v>
      </c>
      <c r="G504" s="203">
        <v>13175</v>
      </c>
      <c r="H504" s="203">
        <v>1028</v>
      </c>
      <c r="I504" s="203">
        <v>5141</v>
      </c>
      <c r="J504" s="203">
        <v>8034</v>
      </c>
    </row>
    <row r="505" spans="1:10" ht="14.1" customHeight="1" x14ac:dyDescent="0.15">
      <c r="A505" s="219"/>
      <c r="B505" s="219"/>
      <c r="C505" s="219"/>
      <c r="D505" s="201" t="s">
        <v>86</v>
      </c>
      <c r="E505" s="203">
        <v>28</v>
      </c>
      <c r="F505" s="203">
        <v>2635</v>
      </c>
      <c r="G505" s="203">
        <v>73780</v>
      </c>
      <c r="H505" s="203">
        <v>1028</v>
      </c>
      <c r="I505" s="203">
        <v>28789</v>
      </c>
      <c r="J505" s="203">
        <v>44991</v>
      </c>
    </row>
    <row r="506" spans="1:10" ht="14.1" customHeight="1" x14ac:dyDescent="0.15">
      <c r="A506" s="219"/>
      <c r="B506" s="219"/>
      <c r="C506" s="219"/>
      <c r="D506" s="201" t="s">
        <v>191</v>
      </c>
      <c r="E506" s="203">
        <v>8</v>
      </c>
      <c r="F506" s="203">
        <v>1318</v>
      </c>
      <c r="G506" s="203">
        <v>10544</v>
      </c>
      <c r="H506" s="203">
        <v>1028</v>
      </c>
      <c r="I506" s="203">
        <v>8225</v>
      </c>
      <c r="J506" s="203">
        <v>2319</v>
      </c>
    </row>
    <row r="507" spans="1:10" ht="14.1" customHeight="1" x14ac:dyDescent="0.15">
      <c r="A507" s="219"/>
      <c r="B507" s="219"/>
      <c r="C507" s="219"/>
      <c r="D507" s="201" t="s">
        <v>91</v>
      </c>
      <c r="E507" s="203">
        <v>9</v>
      </c>
      <c r="F507" s="203">
        <v>1318</v>
      </c>
      <c r="G507" s="203">
        <v>11862</v>
      </c>
      <c r="H507" s="203">
        <v>1028</v>
      </c>
      <c r="I507" s="203">
        <v>9254</v>
      </c>
      <c r="J507" s="203">
        <v>2608</v>
      </c>
    </row>
    <row r="508" spans="1:10" ht="29.1" customHeight="1" x14ac:dyDescent="0.15">
      <c r="A508" s="219"/>
      <c r="B508" s="219"/>
      <c r="C508" s="221" t="s">
        <v>202</v>
      </c>
      <c r="D508" s="201" t="s">
        <v>81</v>
      </c>
      <c r="E508" s="203">
        <v>12</v>
      </c>
      <c r="F508" s="203">
        <v>30976</v>
      </c>
      <c r="G508" s="203">
        <v>371712</v>
      </c>
      <c r="H508" s="203">
        <v>2582</v>
      </c>
      <c r="I508" s="203">
        <v>30986</v>
      </c>
      <c r="J508" s="203">
        <v>340726</v>
      </c>
    </row>
    <row r="509" spans="1:10" ht="14.1" customHeight="1" x14ac:dyDescent="0.15">
      <c r="A509" s="219"/>
      <c r="B509" s="219"/>
      <c r="C509" s="219"/>
      <c r="D509" s="201" t="s">
        <v>75</v>
      </c>
      <c r="E509" s="203">
        <v>6</v>
      </c>
      <c r="F509" s="203">
        <v>15906</v>
      </c>
      <c r="G509" s="203">
        <v>95436</v>
      </c>
      <c r="H509" s="203">
        <v>2582</v>
      </c>
      <c r="I509" s="203">
        <v>15493</v>
      </c>
      <c r="J509" s="203">
        <v>79943</v>
      </c>
    </row>
    <row r="510" spans="1:10" ht="14.1" customHeight="1" x14ac:dyDescent="0.15">
      <c r="A510" s="219"/>
      <c r="B510" s="219"/>
      <c r="C510" s="219"/>
      <c r="D510" s="201" t="s">
        <v>76</v>
      </c>
      <c r="E510" s="203">
        <v>1</v>
      </c>
      <c r="F510" s="203">
        <v>12531</v>
      </c>
      <c r="G510" s="203">
        <v>12531</v>
      </c>
      <c r="H510" s="203">
        <v>2582</v>
      </c>
      <c r="I510" s="203">
        <v>2582</v>
      </c>
      <c r="J510" s="203">
        <v>9949</v>
      </c>
    </row>
    <row r="511" spans="1:10" ht="14.1" customHeight="1" x14ac:dyDescent="0.15">
      <c r="A511" s="219"/>
      <c r="B511" s="219"/>
      <c r="C511" s="219"/>
      <c r="D511" s="201" t="s">
        <v>73</v>
      </c>
      <c r="E511" s="203">
        <v>13</v>
      </c>
      <c r="F511" s="203">
        <v>9019</v>
      </c>
      <c r="G511" s="203">
        <v>117247</v>
      </c>
      <c r="H511" s="203">
        <v>2582</v>
      </c>
      <c r="I511" s="203">
        <v>33568</v>
      </c>
      <c r="J511" s="203">
        <v>83679</v>
      </c>
    </row>
    <row r="512" spans="1:10" ht="29.1" customHeight="1" x14ac:dyDescent="0.15">
      <c r="A512" s="219"/>
      <c r="B512" s="219"/>
      <c r="C512" s="221" t="s">
        <v>203</v>
      </c>
      <c r="D512" s="201" t="s">
        <v>81</v>
      </c>
      <c r="E512" s="203">
        <v>17</v>
      </c>
      <c r="F512" s="203">
        <v>30917</v>
      </c>
      <c r="G512" s="203">
        <v>525589</v>
      </c>
      <c r="H512" s="203">
        <v>2523</v>
      </c>
      <c r="I512" s="203">
        <v>42894</v>
      </c>
      <c r="J512" s="203">
        <v>482695</v>
      </c>
    </row>
    <row r="513" spans="1:10" ht="14.1" customHeight="1" x14ac:dyDescent="0.15">
      <c r="A513" s="219"/>
      <c r="B513" s="219"/>
      <c r="C513" s="219"/>
      <c r="D513" s="201" t="s">
        <v>75</v>
      </c>
      <c r="E513" s="203">
        <v>31</v>
      </c>
      <c r="F513" s="203">
        <v>15847</v>
      </c>
      <c r="G513" s="203">
        <v>491257</v>
      </c>
      <c r="H513" s="203">
        <v>2523</v>
      </c>
      <c r="I513" s="203">
        <v>78219</v>
      </c>
      <c r="J513" s="203">
        <v>413038</v>
      </c>
    </row>
    <row r="514" spans="1:10" ht="14.1" customHeight="1" x14ac:dyDescent="0.15">
      <c r="A514" s="219"/>
      <c r="B514" s="219"/>
      <c r="C514" s="219"/>
      <c r="D514" s="201" t="s">
        <v>76</v>
      </c>
      <c r="E514" s="203">
        <v>45</v>
      </c>
      <c r="F514" s="203">
        <v>12472</v>
      </c>
      <c r="G514" s="203">
        <v>561240</v>
      </c>
      <c r="H514" s="203">
        <v>2523</v>
      </c>
      <c r="I514" s="203">
        <v>113543</v>
      </c>
      <c r="J514" s="203">
        <v>447697</v>
      </c>
    </row>
    <row r="515" spans="1:10" ht="14.1" customHeight="1" x14ac:dyDescent="0.15">
      <c r="A515" s="219"/>
      <c r="B515" s="219"/>
      <c r="C515" s="219"/>
      <c r="D515" s="201" t="s">
        <v>73</v>
      </c>
      <c r="E515" s="203">
        <v>3</v>
      </c>
      <c r="F515" s="203">
        <v>8960</v>
      </c>
      <c r="G515" s="203">
        <v>26880</v>
      </c>
      <c r="H515" s="203">
        <v>2523</v>
      </c>
      <c r="I515" s="203">
        <v>7570</v>
      </c>
      <c r="J515" s="203">
        <v>19310</v>
      </c>
    </row>
    <row r="516" spans="1:10" ht="14.1" customHeight="1" x14ac:dyDescent="0.15">
      <c r="A516" s="219"/>
      <c r="B516" s="219"/>
      <c r="C516" s="219"/>
      <c r="D516" s="201" t="s">
        <v>74</v>
      </c>
      <c r="E516" s="203">
        <v>1</v>
      </c>
      <c r="F516" s="203">
        <v>6141</v>
      </c>
      <c r="G516" s="203">
        <v>6141</v>
      </c>
      <c r="H516" s="203">
        <v>2523</v>
      </c>
      <c r="I516" s="203">
        <v>2523</v>
      </c>
      <c r="J516" s="203">
        <v>3618</v>
      </c>
    </row>
    <row r="517" spans="1:10" ht="29.1" customHeight="1" x14ac:dyDescent="0.15">
      <c r="A517" s="219"/>
      <c r="B517" s="219"/>
      <c r="C517" s="221" t="s">
        <v>204</v>
      </c>
      <c r="D517" s="201" t="s">
        <v>90</v>
      </c>
      <c r="E517" s="203">
        <v>16</v>
      </c>
      <c r="F517" s="203">
        <v>67687</v>
      </c>
      <c r="G517" s="203">
        <v>1082992</v>
      </c>
      <c r="H517" s="203">
        <v>1795</v>
      </c>
      <c r="I517" s="203">
        <v>28723</v>
      </c>
      <c r="J517" s="203">
        <v>1054269</v>
      </c>
    </row>
    <row r="518" spans="1:10" ht="14.1" customHeight="1" x14ac:dyDescent="0.15">
      <c r="A518" s="219"/>
      <c r="B518" s="219"/>
      <c r="C518" s="219"/>
      <c r="D518" s="201" t="s">
        <v>104</v>
      </c>
      <c r="E518" s="203">
        <v>243</v>
      </c>
      <c r="F518" s="203">
        <v>49949</v>
      </c>
      <c r="G518" s="203">
        <v>12137607</v>
      </c>
      <c r="H518" s="203">
        <v>1795</v>
      </c>
      <c r="I518" s="203">
        <v>436230</v>
      </c>
      <c r="J518" s="203">
        <v>11701377</v>
      </c>
    </row>
    <row r="519" spans="1:10" ht="14.1" customHeight="1" x14ac:dyDescent="0.15">
      <c r="A519" s="219"/>
      <c r="B519" s="219"/>
      <c r="C519" s="219"/>
      <c r="D519" s="201" t="s">
        <v>81</v>
      </c>
      <c r="E519" s="203">
        <v>3131</v>
      </c>
      <c r="F519" s="203">
        <v>30189</v>
      </c>
      <c r="G519" s="203">
        <v>94521759</v>
      </c>
      <c r="H519" s="203">
        <v>1795</v>
      </c>
      <c r="I519" s="203">
        <v>5620730</v>
      </c>
      <c r="J519" s="203">
        <v>88901029</v>
      </c>
    </row>
    <row r="520" spans="1:10" ht="14.1" customHeight="1" x14ac:dyDescent="0.15">
      <c r="A520" s="219"/>
      <c r="B520" s="219"/>
      <c r="C520" s="219"/>
      <c r="D520" s="201" t="s">
        <v>75</v>
      </c>
      <c r="E520" s="203">
        <v>5185</v>
      </c>
      <c r="F520" s="203">
        <v>15119</v>
      </c>
      <c r="G520" s="203">
        <v>78392802</v>
      </c>
      <c r="H520" s="203">
        <v>1795</v>
      </c>
      <c r="I520" s="203">
        <v>9308045</v>
      </c>
      <c r="J520" s="203">
        <v>69084757</v>
      </c>
    </row>
    <row r="521" spans="1:10" ht="14.1" customHeight="1" x14ac:dyDescent="0.15">
      <c r="A521" s="219"/>
      <c r="B521" s="219"/>
      <c r="C521" s="219"/>
      <c r="D521" s="201" t="s">
        <v>76</v>
      </c>
      <c r="E521" s="203">
        <v>6805</v>
      </c>
      <c r="F521" s="203">
        <v>11744</v>
      </c>
      <c r="G521" s="203">
        <v>79917920</v>
      </c>
      <c r="H521" s="203">
        <v>1795</v>
      </c>
      <c r="I521" s="203">
        <v>12216248</v>
      </c>
      <c r="J521" s="203">
        <v>67701672</v>
      </c>
    </row>
    <row r="522" spans="1:10" ht="14.1" customHeight="1" x14ac:dyDescent="0.15">
      <c r="A522" s="219"/>
      <c r="B522" s="219"/>
      <c r="C522" s="219"/>
      <c r="D522" s="201" t="s">
        <v>73</v>
      </c>
      <c r="E522" s="203">
        <v>9972</v>
      </c>
      <c r="F522" s="203">
        <v>8232</v>
      </c>
      <c r="G522" s="203">
        <v>82089504</v>
      </c>
      <c r="H522" s="203">
        <v>1795</v>
      </c>
      <c r="I522" s="203">
        <v>17901605</v>
      </c>
      <c r="J522" s="203">
        <v>64187899</v>
      </c>
    </row>
    <row r="523" spans="1:10" ht="14.1" customHeight="1" x14ac:dyDescent="0.15">
      <c r="A523" s="219"/>
      <c r="B523" s="219"/>
      <c r="C523" s="219"/>
      <c r="D523" s="201" t="s">
        <v>74</v>
      </c>
      <c r="E523" s="203">
        <v>1126</v>
      </c>
      <c r="F523" s="203">
        <v>5413</v>
      </c>
      <c r="G523" s="203">
        <v>6095038</v>
      </c>
      <c r="H523" s="203">
        <v>1795</v>
      </c>
      <c r="I523" s="203">
        <v>2021381</v>
      </c>
      <c r="J523" s="203">
        <v>4073657</v>
      </c>
    </row>
    <row r="524" spans="1:10" ht="14.1" customHeight="1" x14ac:dyDescent="0.15">
      <c r="A524" s="219"/>
      <c r="B524" s="219"/>
      <c r="C524" s="219"/>
      <c r="D524" s="201" t="s">
        <v>84</v>
      </c>
      <c r="E524" s="203">
        <v>434</v>
      </c>
      <c r="F524" s="203">
        <v>3402</v>
      </c>
      <c r="G524" s="203">
        <v>1476468</v>
      </c>
      <c r="H524" s="203">
        <v>1795</v>
      </c>
      <c r="I524" s="203">
        <v>779111</v>
      </c>
      <c r="J524" s="203">
        <v>697357</v>
      </c>
    </row>
    <row r="525" spans="1:10" ht="14.1" customHeight="1" x14ac:dyDescent="0.15">
      <c r="A525" s="219"/>
      <c r="B525" s="219"/>
      <c r="C525" s="219"/>
      <c r="D525" s="201" t="s">
        <v>77</v>
      </c>
      <c r="E525" s="203">
        <v>849</v>
      </c>
      <c r="F525" s="203">
        <v>2085</v>
      </c>
      <c r="G525" s="203">
        <v>1770165</v>
      </c>
      <c r="H525" s="203">
        <v>1795</v>
      </c>
      <c r="I525" s="203">
        <v>1524114</v>
      </c>
      <c r="J525" s="203">
        <v>246051</v>
      </c>
    </row>
    <row r="526" spans="1:10" ht="14.1" customHeight="1" x14ac:dyDescent="0.15">
      <c r="A526" s="219" t="s">
        <v>36</v>
      </c>
      <c r="B526" s="219" t="s">
        <v>55</v>
      </c>
      <c r="C526" s="219"/>
      <c r="D526" s="219"/>
      <c r="E526" s="203">
        <v>9274</v>
      </c>
      <c r="F526" s="203"/>
      <c r="G526" s="203">
        <v>107646050</v>
      </c>
      <c r="H526" s="203"/>
      <c r="I526" s="203">
        <v>13229103</v>
      </c>
      <c r="J526" s="203">
        <v>94416947</v>
      </c>
    </row>
    <row r="527" spans="1:10" ht="14.1" customHeight="1" x14ac:dyDescent="0.15">
      <c r="A527" s="219"/>
      <c r="B527" s="201" t="s">
        <v>65</v>
      </c>
      <c r="C527" s="201" t="s">
        <v>66</v>
      </c>
      <c r="D527" s="201" t="s">
        <v>67</v>
      </c>
      <c r="E527" s="216">
        <v>3</v>
      </c>
      <c r="F527" s="216">
        <v>11085</v>
      </c>
      <c r="G527" s="216">
        <v>33255</v>
      </c>
      <c r="H527" s="216">
        <v>0</v>
      </c>
      <c r="I527" s="216">
        <v>0</v>
      </c>
      <c r="J527" s="216">
        <v>33255</v>
      </c>
    </row>
    <row r="528" spans="1:10" ht="14.1" customHeight="1" x14ac:dyDescent="0.15">
      <c r="A528" s="219"/>
      <c r="B528" s="220" t="s">
        <v>68</v>
      </c>
      <c r="C528" s="218" t="s">
        <v>69</v>
      </c>
      <c r="D528" s="201" t="s">
        <v>177</v>
      </c>
      <c r="E528" s="217"/>
      <c r="F528" s="217"/>
      <c r="G528" s="217"/>
      <c r="H528" s="217"/>
      <c r="I528" s="217"/>
      <c r="J528" s="217"/>
    </row>
    <row r="529" spans="1:10" ht="14.1" customHeight="1" x14ac:dyDescent="0.15">
      <c r="A529" s="219"/>
      <c r="B529" s="219"/>
      <c r="C529" s="219"/>
      <c r="D529" s="201" t="s">
        <v>175</v>
      </c>
      <c r="E529" s="203">
        <v>15</v>
      </c>
      <c r="F529" s="203">
        <v>11085</v>
      </c>
      <c r="G529" s="203">
        <v>166275</v>
      </c>
      <c r="H529" s="203">
        <v>0</v>
      </c>
      <c r="I529" s="203">
        <v>0</v>
      </c>
      <c r="J529" s="203">
        <v>166275</v>
      </c>
    </row>
    <row r="530" spans="1:10" ht="29.1" customHeight="1" x14ac:dyDescent="0.15">
      <c r="A530" s="219"/>
      <c r="B530" s="219"/>
      <c r="C530" s="202" t="s">
        <v>202</v>
      </c>
      <c r="D530" s="201" t="s">
        <v>176</v>
      </c>
      <c r="E530" s="203">
        <v>7</v>
      </c>
      <c r="F530" s="203">
        <v>12639</v>
      </c>
      <c r="G530" s="203">
        <v>88473</v>
      </c>
      <c r="H530" s="203">
        <v>2565</v>
      </c>
      <c r="I530" s="203">
        <v>17955</v>
      </c>
      <c r="J530" s="203">
        <v>70518</v>
      </c>
    </row>
    <row r="531" spans="1:10" ht="29.1" customHeight="1" x14ac:dyDescent="0.15">
      <c r="A531" s="219"/>
      <c r="B531" s="219"/>
      <c r="C531" s="202" t="s">
        <v>204</v>
      </c>
      <c r="D531" s="201" t="s">
        <v>176</v>
      </c>
      <c r="E531" s="203">
        <v>729</v>
      </c>
      <c r="F531" s="203">
        <v>11852</v>
      </c>
      <c r="G531" s="203">
        <v>8640108</v>
      </c>
      <c r="H531" s="203">
        <v>1778</v>
      </c>
      <c r="I531" s="203">
        <v>1296162</v>
      </c>
      <c r="J531" s="203">
        <v>7343946</v>
      </c>
    </row>
    <row r="532" spans="1:10" ht="14.1" customHeight="1" x14ac:dyDescent="0.15">
      <c r="A532" s="219"/>
      <c r="B532" s="220" t="s">
        <v>78</v>
      </c>
      <c r="C532" s="218" t="s">
        <v>69</v>
      </c>
      <c r="D532" s="201" t="s">
        <v>79</v>
      </c>
      <c r="E532" s="203">
        <v>6</v>
      </c>
      <c r="F532" s="203">
        <v>7465</v>
      </c>
      <c r="G532" s="203">
        <v>44790</v>
      </c>
      <c r="H532" s="203">
        <v>0</v>
      </c>
      <c r="I532" s="203">
        <v>0</v>
      </c>
      <c r="J532" s="203">
        <v>44790</v>
      </c>
    </row>
    <row r="533" spans="1:10" ht="14.1" customHeight="1" x14ac:dyDescent="0.15">
      <c r="A533" s="219"/>
      <c r="B533" s="219"/>
      <c r="C533" s="219"/>
      <c r="D533" s="201" t="s">
        <v>178</v>
      </c>
      <c r="E533" s="203">
        <v>1</v>
      </c>
      <c r="F533" s="203">
        <v>7597</v>
      </c>
      <c r="G533" s="203">
        <v>7597</v>
      </c>
      <c r="H533" s="203">
        <v>0</v>
      </c>
      <c r="I533" s="203">
        <v>0</v>
      </c>
      <c r="J533" s="203">
        <v>7597</v>
      </c>
    </row>
    <row r="534" spans="1:10" ht="29.1" customHeight="1" x14ac:dyDescent="0.15">
      <c r="A534" s="219"/>
      <c r="B534" s="219"/>
      <c r="C534" s="202" t="s">
        <v>202</v>
      </c>
      <c r="D534" s="201" t="s">
        <v>93</v>
      </c>
      <c r="E534" s="203">
        <v>38</v>
      </c>
      <c r="F534" s="203">
        <v>9151</v>
      </c>
      <c r="G534" s="203">
        <v>347738</v>
      </c>
      <c r="H534" s="203">
        <v>2166</v>
      </c>
      <c r="I534" s="203">
        <v>82297</v>
      </c>
      <c r="J534" s="203">
        <v>265441</v>
      </c>
    </row>
    <row r="535" spans="1:10" ht="29.1" customHeight="1" x14ac:dyDescent="0.15">
      <c r="A535" s="219"/>
      <c r="B535" s="219"/>
      <c r="C535" s="221" t="s">
        <v>204</v>
      </c>
      <c r="D535" s="201" t="s">
        <v>89</v>
      </c>
      <c r="E535" s="203">
        <v>2</v>
      </c>
      <c r="F535" s="203">
        <v>13391</v>
      </c>
      <c r="G535" s="203">
        <v>26782</v>
      </c>
      <c r="H535" s="203">
        <v>6406</v>
      </c>
      <c r="I535" s="203">
        <v>12811</v>
      </c>
      <c r="J535" s="203">
        <v>13971</v>
      </c>
    </row>
    <row r="536" spans="1:10" ht="14.1" customHeight="1" x14ac:dyDescent="0.15">
      <c r="A536" s="219"/>
      <c r="B536" s="219"/>
      <c r="C536" s="219"/>
      <c r="D536" s="201" t="s">
        <v>73</v>
      </c>
      <c r="E536" s="203">
        <v>1917</v>
      </c>
      <c r="F536" s="203">
        <v>8232</v>
      </c>
      <c r="G536" s="203">
        <v>15780744</v>
      </c>
      <c r="H536" s="203">
        <v>1247</v>
      </c>
      <c r="I536" s="203">
        <v>2389930</v>
      </c>
      <c r="J536" s="203">
        <v>13390814</v>
      </c>
    </row>
    <row r="537" spans="1:10" ht="14.1" customHeight="1" x14ac:dyDescent="0.15">
      <c r="A537" s="219"/>
      <c r="B537" s="219"/>
      <c r="C537" s="219"/>
      <c r="D537" s="201" t="s">
        <v>93</v>
      </c>
      <c r="E537" s="203">
        <v>476</v>
      </c>
      <c r="F537" s="203">
        <v>8364</v>
      </c>
      <c r="G537" s="203">
        <v>3981264</v>
      </c>
      <c r="H537" s="203">
        <v>1379</v>
      </c>
      <c r="I537" s="203">
        <v>656263</v>
      </c>
      <c r="J537" s="203">
        <v>3325001</v>
      </c>
    </row>
    <row r="538" spans="1:10" ht="29.1" customHeight="1" x14ac:dyDescent="0.15">
      <c r="A538" s="219"/>
      <c r="B538" s="221" t="s">
        <v>210</v>
      </c>
      <c r="C538" s="218" t="s">
        <v>69</v>
      </c>
      <c r="D538" s="201" t="s">
        <v>87</v>
      </c>
      <c r="E538" s="203">
        <v>1</v>
      </c>
      <c r="F538" s="203">
        <v>29422</v>
      </c>
      <c r="G538" s="203">
        <v>29422</v>
      </c>
      <c r="H538" s="203">
        <v>0</v>
      </c>
      <c r="I538" s="203">
        <v>0</v>
      </c>
      <c r="J538" s="203">
        <v>29422</v>
      </c>
    </row>
    <row r="539" spans="1:10" ht="14.1" customHeight="1" x14ac:dyDescent="0.15">
      <c r="A539" s="219"/>
      <c r="B539" s="219"/>
      <c r="C539" s="219"/>
      <c r="D539" s="201" t="s">
        <v>80</v>
      </c>
      <c r="E539" s="203">
        <v>2</v>
      </c>
      <c r="F539" s="203">
        <v>14352</v>
      </c>
      <c r="G539" s="203">
        <v>28704</v>
      </c>
      <c r="H539" s="203">
        <v>0</v>
      </c>
      <c r="I539" s="203">
        <v>0</v>
      </c>
      <c r="J539" s="203">
        <v>28704</v>
      </c>
    </row>
    <row r="540" spans="1:10" ht="14.1" customHeight="1" x14ac:dyDescent="0.15">
      <c r="A540" s="219"/>
      <c r="B540" s="219"/>
      <c r="C540" s="219"/>
      <c r="D540" s="201" t="s">
        <v>179</v>
      </c>
      <c r="E540" s="203">
        <v>4</v>
      </c>
      <c r="F540" s="203">
        <v>7465</v>
      </c>
      <c r="G540" s="203">
        <v>29860</v>
      </c>
      <c r="H540" s="203">
        <v>0</v>
      </c>
      <c r="I540" s="203">
        <v>0</v>
      </c>
      <c r="J540" s="203">
        <v>29860</v>
      </c>
    </row>
    <row r="541" spans="1:10" ht="14.1" customHeight="1" x14ac:dyDescent="0.15">
      <c r="A541" s="219"/>
      <c r="B541" s="219"/>
      <c r="C541" s="219"/>
      <c r="D541" s="201" t="s">
        <v>79</v>
      </c>
      <c r="E541" s="203">
        <v>47</v>
      </c>
      <c r="F541" s="203">
        <v>7465</v>
      </c>
      <c r="G541" s="203">
        <v>350855</v>
      </c>
      <c r="H541" s="203">
        <v>0</v>
      </c>
      <c r="I541" s="203">
        <v>0</v>
      </c>
      <c r="J541" s="203">
        <v>350855</v>
      </c>
    </row>
    <row r="542" spans="1:10" ht="14.1" customHeight="1" x14ac:dyDescent="0.15">
      <c r="A542" s="219"/>
      <c r="B542" s="219"/>
      <c r="C542" s="219"/>
      <c r="D542" s="201" t="s">
        <v>88</v>
      </c>
      <c r="E542" s="203">
        <v>1</v>
      </c>
      <c r="F542" s="203">
        <v>4646</v>
      </c>
      <c r="G542" s="203">
        <v>4646</v>
      </c>
      <c r="H542" s="203">
        <v>0</v>
      </c>
      <c r="I542" s="203">
        <v>0</v>
      </c>
      <c r="J542" s="203">
        <v>4646</v>
      </c>
    </row>
    <row r="543" spans="1:10" ht="14.1" customHeight="1" x14ac:dyDescent="0.15">
      <c r="A543" s="219"/>
      <c r="B543" s="219"/>
      <c r="C543" s="219"/>
      <c r="D543" s="201" t="s">
        <v>180</v>
      </c>
      <c r="E543" s="203">
        <v>1</v>
      </c>
      <c r="F543" s="203">
        <v>4479</v>
      </c>
      <c r="G543" s="203">
        <v>4479</v>
      </c>
      <c r="H543" s="203">
        <v>0</v>
      </c>
      <c r="I543" s="203">
        <v>0</v>
      </c>
      <c r="J543" s="203">
        <v>4479</v>
      </c>
    </row>
    <row r="544" spans="1:10" ht="14.1" customHeight="1" x14ac:dyDescent="0.15">
      <c r="A544" s="219"/>
      <c r="B544" s="219"/>
      <c r="C544" s="219"/>
      <c r="D544" s="201" t="s">
        <v>181</v>
      </c>
      <c r="E544" s="203">
        <v>43</v>
      </c>
      <c r="F544" s="203">
        <v>5580</v>
      </c>
      <c r="G544" s="203">
        <v>239940</v>
      </c>
      <c r="H544" s="203">
        <v>0</v>
      </c>
      <c r="I544" s="203">
        <v>0</v>
      </c>
      <c r="J544" s="203">
        <v>239940</v>
      </c>
    </row>
    <row r="545" spans="1:10" ht="29.1" customHeight="1" x14ac:dyDescent="0.15">
      <c r="A545" s="219"/>
      <c r="B545" s="219"/>
      <c r="C545" s="221" t="s">
        <v>202</v>
      </c>
      <c r="D545" s="201" t="s">
        <v>81</v>
      </c>
      <c r="E545" s="203">
        <v>39</v>
      </c>
      <c r="F545" s="203">
        <v>30976</v>
      </c>
      <c r="G545" s="203">
        <v>1208064</v>
      </c>
      <c r="H545" s="203">
        <v>1554</v>
      </c>
      <c r="I545" s="203">
        <v>60606</v>
      </c>
      <c r="J545" s="203">
        <v>1147458</v>
      </c>
    </row>
    <row r="546" spans="1:10" ht="14.1" customHeight="1" x14ac:dyDescent="0.15">
      <c r="A546" s="219"/>
      <c r="B546" s="219"/>
      <c r="C546" s="219"/>
      <c r="D546" s="201" t="s">
        <v>75</v>
      </c>
      <c r="E546" s="203">
        <v>1</v>
      </c>
      <c r="F546" s="203">
        <v>15906</v>
      </c>
      <c r="G546" s="203">
        <v>15906</v>
      </c>
      <c r="H546" s="203">
        <v>1554</v>
      </c>
      <c r="I546" s="203">
        <v>1554</v>
      </c>
      <c r="J546" s="203">
        <v>14352</v>
      </c>
    </row>
    <row r="547" spans="1:10" ht="14.1" customHeight="1" x14ac:dyDescent="0.15">
      <c r="A547" s="219"/>
      <c r="B547" s="219"/>
      <c r="C547" s="219"/>
      <c r="D547" s="201" t="s">
        <v>76</v>
      </c>
      <c r="E547" s="203">
        <v>1</v>
      </c>
      <c r="F547" s="203">
        <v>12531</v>
      </c>
      <c r="G547" s="203">
        <v>12531</v>
      </c>
      <c r="H547" s="203">
        <v>1554</v>
      </c>
      <c r="I547" s="203">
        <v>1554</v>
      </c>
      <c r="J547" s="203">
        <v>10977</v>
      </c>
    </row>
    <row r="548" spans="1:10" ht="14.1" customHeight="1" x14ac:dyDescent="0.15">
      <c r="A548" s="219"/>
      <c r="B548" s="219"/>
      <c r="C548" s="219"/>
      <c r="D548" s="201" t="s">
        <v>182</v>
      </c>
      <c r="E548" s="203">
        <v>2</v>
      </c>
      <c r="F548" s="203">
        <v>6033</v>
      </c>
      <c r="G548" s="203">
        <v>12066</v>
      </c>
      <c r="H548" s="203">
        <v>1554</v>
      </c>
      <c r="I548" s="203">
        <v>3108</v>
      </c>
      <c r="J548" s="203">
        <v>8958</v>
      </c>
    </row>
    <row r="549" spans="1:10" ht="29.1" customHeight="1" x14ac:dyDescent="0.15">
      <c r="A549" s="219"/>
      <c r="B549" s="219"/>
      <c r="C549" s="202" t="s">
        <v>203</v>
      </c>
      <c r="D549" s="201" t="s">
        <v>182</v>
      </c>
      <c r="E549" s="203">
        <v>1</v>
      </c>
      <c r="F549" s="203">
        <v>5974</v>
      </c>
      <c r="G549" s="203">
        <v>5974</v>
      </c>
      <c r="H549" s="203">
        <v>1495</v>
      </c>
      <c r="I549" s="203">
        <v>1495</v>
      </c>
      <c r="J549" s="203">
        <v>4479</v>
      </c>
    </row>
    <row r="550" spans="1:10" ht="29.1" customHeight="1" x14ac:dyDescent="0.15">
      <c r="A550" s="219"/>
      <c r="B550" s="219"/>
      <c r="C550" s="221" t="s">
        <v>204</v>
      </c>
      <c r="D550" s="201" t="s">
        <v>72</v>
      </c>
      <c r="E550" s="203">
        <v>1</v>
      </c>
      <c r="F550" s="203">
        <v>3571</v>
      </c>
      <c r="G550" s="203">
        <v>3571</v>
      </c>
      <c r="H550" s="203">
        <v>767</v>
      </c>
      <c r="I550" s="203">
        <v>767</v>
      </c>
      <c r="J550" s="203">
        <v>2804</v>
      </c>
    </row>
    <row r="551" spans="1:10" ht="14.1" customHeight="1" x14ac:dyDescent="0.15">
      <c r="A551" s="219"/>
      <c r="B551" s="219"/>
      <c r="C551" s="219"/>
      <c r="D551" s="201" t="s">
        <v>81</v>
      </c>
      <c r="E551" s="203">
        <v>502</v>
      </c>
      <c r="F551" s="203">
        <v>30189</v>
      </c>
      <c r="G551" s="203">
        <v>15154878</v>
      </c>
      <c r="H551" s="203">
        <v>767</v>
      </c>
      <c r="I551" s="203">
        <v>385034</v>
      </c>
      <c r="J551" s="203">
        <v>14769844</v>
      </c>
    </row>
    <row r="552" spans="1:10" ht="14.1" customHeight="1" x14ac:dyDescent="0.15">
      <c r="A552" s="219"/>
      <c r="B552" s="219"/>
      <c r="C552" s="219"/>
      <c r="D552" s="201" t="s">
        <v>75</v>
      </c>
      <c r="E552" s="203">
        <v>522</v>
      </c>
      <c r="F552" s="203">
        <v>15119</v>
      </c>
      <c r="G552" s="203">
        <v>7892118</v>
      </c>
      <c r="H552" s="203">
        <v>767</v>
      </c>
      <c r="I552" s="203">
        <v>400374</v>
      </c>
      <c r="J552" s="203">
        <v>7491744</v>
      </c>
    </row>
    <row r="553" spans="1:10" ht="14.1" customHeight="1" x14ac:dyDescent="0.15">
      <c r="A553" s="219"/>
      <c r="B553" s="219"/>
      <c r="C553" s="219"/>
      <c r="D553" s="201" t="s">
        <v>76</v>
      </c>
      <c r="E553" s="203">
        <v>80</v>
      </c>
      <c r="F553" s="203">
        <v>11744</v>
      </c>
      <c r="G553" s="203">
        <v>939520</v>
      </c>
      <c r="H553" s="203">
        <v>767</v>
      </c>
      <c r="I553" s="203">
        <v>61360</v>
      </c>
      <c r="J553" s="203">
        <v>878160</v>
      </c>
    </row>
    <row r="554" spans="1:10" ht="14.1" customHeight="1" x14ac:dyDescent="0.15">
      <c r="A554" s="219"/>
      <c r="B554" s="219"/>
      <c r="C554" s="219"/>
      <c r="D554" s="201" t="s">
        <v>73</v>
      </c>
      <c r="E554" s="203">
        <v>382</v>
      </c>
      <c r="F554" s="203">
        <v>8234</v>
      </c>
      <c r="G554" s="203">
        <v>3145411</v>
      </c>
      <c r="H554" s="203">
        <v>767</v>
      </c>
      <c r="I554" s="203">
        <v>292994</v>
      </c>
      <c r="J554" s="203">
        <v>2852417</v>
      </c>
    </row>
    <row r="555" spans="1:10" ht="14.1" customHeight="1" x14ac:dyDescent="0.15">
      <c r="A555" s="219"/>
      <c r="B555" s="219"/>
      <c r="C555" s="219"/>
      <c r="D555" s="201" t="s">
        <v>74</v>
      </c>
      <c r="E555" s="203">
        <v>1</v>
      </c>
      <c r="F555" s="203">
        <v>5413</v>
      </c>
      <c r="G555" s="203">
        <v>5413</v>
      </c>
      <c r="H555" s="203">
        <v>767</v>
      </c>
      <c r="I555" s="203">
        <v>767</v>
      </c>
      <c r="J555" s="203">
        <v>4646</v>
      </c>
    </row>
    <row r="556" spans="1:10" ht="14.1" customHeight="1" x14ac:dyDescent="0.15">
      <c r="A556" s="219"/>
      <c r="B556" s="219"/>
      <c r="C556" s="219"/>
      <c r="D556" s="201" t="s">
        <v>84</v>
      </c>
      <c r="E556" s="203">
        <v>23</v>
      </c>
      <c r="F556" s="203">
        <v>3402</v>
      </c>
      <c r="G556" s="203">
        <v>78246</v>
      </c>
      <c r="H556" s="203">
        <v>767</v>
      </c>
      <c r="I556" s="203">
        <v>17641</v>
      </c>
      <c r="J556" s="203">
        <v>60605</v>
      </c>
    </row>
    <row r="557" spans="1:10" ht="14.1" customHeight="1" x14ac:dyDescent="0.15">
      <c r="A557" s="219"/>
      <c r="B557" s="219"/>
      <c r="C557" s="219"/>
      <c r="D557" s="201" t="s">
        <v>77</v>
      </c>
      <c r="E557" s="203">
        <v>7</v>
      </c>
      <c r="F557" s="203">
        <v>2085</v>
      </c>
      <c r="G557" s="203">
        <v>14595</v>
      </c>
      <c r="H557" s="203">
        <v>767</v>
      </c>
      <c r="I557" s="203">
        <v>5369</v>
      </c>
      <c r="J557" s="203">
        <v>9226</v>
      </c>
    </row>
    <row r="558" spans="1:10" ht="14.1" customHeight="1" x14ac:dyDescent="0.15">
      <c r="A558" s="219"/>
      <c r="B558" s="219"/>
      <c r="C558" s="219"/>
      <c r="D558" s="201" t="s">
        <v>182</v>
      </c>
      <c r="E558" s="203">
        <v>291</v>
      </c>
      <c r="F558" s="203">
        <v>5246</v>
      </c>
      <c r="G558" s="203">
        <v>1526586</v>
      </c>
      <c r="H558" s="203">
        <v>767</v>
      </c>
      <c r="I558" s="203">
        <v>223197</v>
      </c>
      <c r="J558" s="203">
        <v>1303389</v>
      </c>
    </row>
    <row r="559" spans="1:10" ht="14.1" customHeight="1" x14ac:dyDescent="0.15">
      <c r="A559" s="219"/>
      <c r="B559" s="219"/>
      <c r="C559" s="219"/>
      <c r="D559" s="201" t="s">
        <v>183</v>
      </c>
      <c r="E559" s="203">
        <v>18</v>
      </c>
      <c r="F559" s="203">
        <v>6347</v>
      </c>
      <c r="G559" s="203">
        <v>114246</v>
      </c>
      <c r="H559" s="203">
        <v>767</v>
      </c>
      <c r="I559" s="203">
        <v>13806</v>
      </c>
      <c r="J559" s="203">
        <v>100440</v>
      </c>
    </row>
    <row r="560" spans="1:10" ht="14.1" customHeight="1" x14ac:dyDescent="0.15">
      <c r="A560" s="219"/>
      <c r="B560" s="220" t="s">
        <v>211</v>
      </c>
      <c r="C560" s="218" t="s">
        <v>69</v>
      </c>
      <c r="D560" s="201" t="s">
        <v>87</v>
      </c>
      <c r="E560" s="203">
        <v>3</v>
      </c>
      <c r="F560" s="203">
        <v>29422</v>
      </c>
      <c r="G560" s="203">
        <v>88266</v>
      </c>
      <c r="H560" s="203">
        <v>1028</v>
      </c>
      <c r="I560" s="203">
        <v>3085</v>
      </c>
      <c r="J560" s="203">
        <v>85181</v>
      </c>
    </row>
    <row r="561" spans="1:10" ht="14.1" customHeight="1" x14ac:dyDescent="0.15">
      <c r="A561" s="219"/>
      <c r="B561" s="219"/>
      <c r="C561" s="219"/>
      <c r="D561" s="201" t="s">
        <v>184</v>
      </c>
      <c r="E561" s="203">
        <v>5</v>
      </c>
      <c r="F561" s="203">
        <v>14352</v>
      </c>
      <c r="G561" s="203">
        <v>71760</v>
      </c>
      <c r="H561" s="203">
        <v>1028</v>
      </c>
      <c r="I561" s="203">
        <v>5141</v>
      </c>
      <c r="J561" s="203">
        <v>66619</v>
      </c>
    </row>
    <row r="562" spans="1:10" ht="14.1" customHeight="1" x14ac:dyDescent="0.15">
      <c r="A562" s="219"/>
      <c r="B562" s="219"/>
      <c r="C562" s="219"/>
      <c r="D562" s="201" t="s">
        <v>80</v>
      </c>
      <c r="E562" s="203">
        <v>1</v>
      </c>
      <c r="F562" s="203">
        <v>14352</v>
      </c>
      <c r="G562" s="203">
        <v>14352</v>
      </c>
      <c r="H562" s="203">
        <v>1028</v>
      </c>
      <c r="I562" s="203">
        <v>1028</v>
      </c>
      <c r="J562" s="203">
        <v>13324</v>
      </c>
    </row>
    <row r="563" spans="1:10" ht="14.1" customHeight="1" x14ac:dyDescent="0.15">
      <c r="A563" s="219"/>
      <c r="B563" s="219"/>
      <c r="C563" s="219"/>
      <c r="D563" s="201" t="s">
        <v>189</v>
      </c>
      <c r="E563" s="203">
        <v>6</v>
      </c>
      <c r="F563" s="203">
        <v>10977</v>
      </c>
      <c r="G563" s="203">
        <v>65862</v>
      </c>
      <c r="H563" s="203">
        <v>1028</v>
      </c>
      <c r="I563" s="203">
        <v>6169</v>
      </c>
      <c r="J563" s="203">
        <v>59693</v>
      </c>
    </row>
    <row r="564" spans="1:10" ht="14.1" customHeight="1" x14ac:dyDescent="0.15">
      <c r="A564" s="219"/>
      <c r="B564" s="219"/>
      <c r="C564" s="219"/>
      <c r="D564" s="201" t="s">
        <v>85</v>
      </c>
      <c r="E564" s="203">
        <v>2</v>
      </c>
      <c r="F564" s="203">
        <v>10977</v>
      </c>
      <c r="G564" s="203">
        <v>21954</v>
      </c>
      <c r="H564" s="203">
        <v>1028</v>
      </c>
      <c r="I564" s="203">
        <v>2056</v>
      </c>
      <c r="J564" s="203">
        <v>19898</v>
      </c>
    </row>
    <row r="565" spans="1:10" ht="14.1" customHeight="1" x14ac:dyDescent="0.15">
      <c r="A565" s="219"/>
      <c r="B565" s="219"/>
      <c r="C565" s="219"/>
      <c r="D565" s="201" t="s">
        <v>179</v>
      </c>
      <c r="E565" s="203">
        <v>11</v>
      </c>
      <c r="F565" s="203">
        <v>7465</v>
      </c>
      <c r="G565" s="203">
        <v>82115</v>
      </c>
      <c r="H565" s="203">
        <v>1028</v>
      </c>
      <c r="I565" s="203">
        <v>11310</v>
      </c>
      <c r="J565" s="203">
        <v>70805</v>
      </c>
    </row>
    <row r="566" spans="1:10" ht="14.1" customHeight="1" x14ac:dyDescent="0.15">
      <c r="A566" s="219"/>
      <c r="B566" s="219"/>
      <c r="C566" s="219"/>
      <c r="D566" s="201" t="s">
        <v>79</v>
      </c>
      <c r="E566" s="203">
        <v>81</v>
      </c>
      <c r="F566" s="203">
        <v>7465</v>
      </c>
      <c r="G566" s="203">
        <v>604665</v>
      </c>
      <c r="H566" s="203">
        <v>1028</v>
      </c>
      <c r="I566" s="203">
        <v>83283</v>
      </c>
      <c r="J566" s="203">
        <v>521382</v>
      </c>
    </row>
    <row r="567" spans="1:10" ht="29.1" customHeight="1" x14ac:dyDescent="0.15">
      <c r="A567" s="219"/>
      <c r="B567" s="219"/>
      <c r="C567" s="221" t="s">
        <v>202</v>
      </c>
      <c r="D567" s="201" t="s">
        <v>81</v>
      </c>
      <c r="E567" s="203">
        <v>3</v>
      </c>
      <c r="F567" s="203">
        <v>30976</v>
      </c>
      <c r="G567" s="203">
        <v>92928</v>
      </c>
      <c r="H567" s="203">
        <v>2582</v>
      </c>
      <c r="I567" s="203">
        <v>7747</v>
      </c>
      <c r="J567" s="203">
        <v>85181</v>
      </c>
    </row>
    <row r="568" spans="1:10" ht="14.1" customHeight="1" x14ac:dyDescent="0.15">
      <c r="A568" s="219"/>
      <c r="B568" s="219"/>
      <c r="C568" s="219"/>
      <c r="D568" s="201" t="s">
        <v>76</v>
      </c>
      <c r="E568" s="203">
        <v>3</v>
      </c>
      <c r="F568" s="203">
        <v>12531</v>
      </c>
      <c r="G568" s="203">
        <v>37593</v>
      </c>
      <c r="H568" s="203">
        <v>2582</v>
      </c>
      <c r="I568" s="203">
        <v>7747</v>
      </c>
      <c r="J568" s="203">
        <v>29846</v>
      </c>
    </row>
    <row r="569" spans="1:10" ht="14.1" customHeight="1" x14ac:dyDescent="0.15">
      <c r="A569" s="219"/>
      <c r="B569" s="219"/>
      <c r="C569" s="219"/>
      <c r="D569" s="201" t="s">
        <v>73</v>
      </c>
      <c r="E569" s="203">
        <v>2</v>
      </c>
      <c r="F569" s="203">
        <v>9019</v>
      </c>
      <c r="G569" s="203">
        <v>18038</v>
      </c>
      <c r="H569" s="203">
        <v>2582</v>
      </c>
      <c r="I569" s="203">
        <v>5164</v>
      </c>
      <c r="J569" s="203">
        <v>12874</v>
      </c>
    </row>
    <row r="570" spans="1:10" ht="14.1" customHeight="1" x14ac:dyDescent="0.15">
      <c r="A570" s="219"/>
      <c r="B570" s="219"/>
      <c r="C570" s="219"/>
      <c r="D570" s="201" t="s">
        <v>74</v>
      </c>
      <c r="E570" s="203">
        <v>2</v>
      </c>
      <c r="F570" s="203">
        <v>6200</v>
      </c>
      <c r="G570" s="203">
        <v>12400</v>
      </c>
      <c r="H570" s="203">
        <v>2582</v>
      </c>
      <c r="I570" s="203">
        <v>5164</v>
      </c>
      <c r="J570" s="203">
        <v>7236</v>
      </c>
    </row>
    <row r="571" spans="1:10" ht="14.1" customHeight="1" x14ac:dyDescent="0.15">
      <c r="A571" s="219"/>
      <c r="B571" s="219"/>
      <c r="C571" s="219"/>
      <c r="D571" s="201" t="s">
        <v>84</v>
      </c>
      <c r="E571" s="203">
        <v>1</v>
      </c>
      <c r="F571" s="203">
        <v>4189</v>
      </c>
      <c r="G571" s="203">
        <v>4189</v>
      </c>
      <c r="H571" s="203">
        <v>2582</v>
      </c>
      <c r="I571" s="203">
        <v>2582</v>
      </c>
      <c r="J571" s="203">
        <v>1607</v>
      </c>
    </row>
    <row r="572" spans="1:10" ht="14.1" customHeight="1" x14ac:dyDescent="0.15">
      <c r="A572" s="219"/>
      <c r="B572" s="219"/>
      <c r="C572" s="219"/>
      <c r="D572" s="201" t="s">
        <v>77</v>
      </c>
      <c r="E572" s="203">
        <v>1</v>
      </c>
      <c r="F572" s="203">
        <v>2872</v>
      </c>
      <c r="G572" s="203">
        <v>2872</v>
      </c>
      <c r="H572" s="203">
        <v>2582</v>
      </c>
      <c r="I572" s="203">
        <v>2582</v>
      </c>
      <c r="J572" s="203">
        <v>290</v>
      </c>
    </row>
    <row r="573" spans="1:10" ht="29.1" customHeight="1" x14ac:dyDescent="0.15">
      <c r="A573" s="219"/>
      <c r="B573" s="219"/>
      <c r="C573" s="221" t="s">
        <v>204</v>
      </c>
      <c r="D573" s="201" t="s">
        <v>104</v>
      </c>
      <c r="E573" s="203">
        <v>38</v>
      </c>
      <c r="F573" s="203">
        <v>49949</v>
      </c>
      <c r="G573" s="203">
        <v>1898062</v>
      </c>
      <c r="H573" s="203">
        <v>1795</v>
      </c>
      <c r="I573" s="203">
        <v>68217</v>
      </c>
      <c r="J573" s="203">
        <v>1829845</v>
      </c>
    </row>
    <row r="574" spans="1:10" ht="14.1" customHeight="1" x14ac:dyDescent="0.15">
      <c r="A574" s="219"/>
      <c r="B574" s="219"/>
      <c r="C574" s="219"/>
      <c r="D574" s="201" t="s">
        <v>81</v>
      </c>
      <c r="E574" s="203">
        <v>362</v>
      </c>
      <c r="F574" s="203">
        <v>30189</v>
      </c>
      <c r="G574" s="203">
        <v>10928418</v>
      </c>
      <c r="H574" s="203">
        <v>1795</v>
      </c>
      <c r="I574" s="203">
        <v>649858</v>
      </c>
      <c r="J574" s="203">
        <v>10278560</v>
      </c>
    </row>
    <row r="575" spans="1:10" ht="14.1" customHeight="1" x14ac:dyDescent="0.15">
      <c r="A575" s="219"/>
      <c r="B575" s="219"/>
      <c r="C575" s="219"/>
      <c r="D575" s="201" t="s">
        <v>75</v>
      </c>
      <c r="E575" s="203">
        <v>507</v>
      </c>
      <c r="F575" s="203">
        <v>15119</v>
      </c>
      <c r="G575" s="203">
        <v>7665333</v>
      </c>
      <c r="H575" s="203">
        <v>1795</v>
      </c>
      <c r="I575" s="203">
        <v>910160</v>
      </c>
      <c r="J575" s="203">
        <v>6755173</v>
      </c>
    </row>
    <row r="576" spans="1:10" ht="14.1" customHeight="1" x14ac:dyDescent="0.15">
      <c r="A576" s="219"/>
      <c r="B576" s="219"/>
      <c r="C576" s="219"/>
      <c r="D576" s="201" t="s">
        <v>76</v>
      </c>
      <c r="E576" s="203">
        <v>728</v>
      </c>
      <c r="F576" s="203">
        <v>11744</v>
      </c>
      <c r="G576" s="203">
        <v>8549632</v>
      </c>
      <c r="H576" s="203">
        <v>1795</v>
      </c>
      <c r="I576" s="203">
        <v>1306896</v>
      </c>
      <c r="J576" s="203">
        <v>7242736</v>
      </c>
    </row>
    <row r="577" spans="1:10" ht="14.1" customHeight="1" x14ac:dyDescent="0.15">
      <c r="A577" s="219"/>
      <c r="B577" s="219"/>
      <c r="C577" s="219"/>
      <c r="D577" s="201" t="s">
        <v>73</v>
      </c>
      <c r="E577" s="203">
        <v>1984</v>
      </c>
      <c r="F577" s="203">
        <v>8232</v>
      </c>
      <c r="G577" s="203">
        <v>16332288</v>
      </c>
      <c r="H577" s="203">
        <v>1795</v>
      </c>
      <c r="I577" s="203">
        <v>3561651</v>
      </c>
      <c r="J577" s="203">
        <v>12770637</v>
      </c>
    </row>
    <row r="578" spans="1:10" ht="14.1" customHeight="1" x14ac:dyDescent="0.15">
      <c r="A578" s="219"/>
      <c r="B578" s="219"/>
      <c r="C578" s="219"/>
      <c r="D578" s="201" t="s">
        <v>74</v>
      </c>
      <c r="E578" s="203">
        <v>113</v>
      </c>
      <c r="F578" s="203">
        <v>5413</v>
      </c>
      <c r="G578" s="203">
        <v>611669</v>
      </c>
      <c r="H578" s="203">
        <v>1795</v>
      </c>
      <c r="I578" s="203">
        <v>202856</v>
      </c>
      <c r="J578" s="203">
        <v>408813</v>
      </c>
    </row>
    <row r="579" spans="1:10" ht="14.1" customHeight="1" x14ac:dyDescent="0.15">
      <c r="A579" s="219"/>
      <c r="B579" s="219"/>
      <c r="C579" s="219"/>
      <c r="D579" s="201" t="s">
        <v>84</v>
      </c>
      <c r="E579" s="203">
        <v>56</v>
      </c>
      <c r="F579" s="203">
        <v>3402</v>
      </c>
      <c r="G579" s="203">
        <v>190512</v>
      </c>
      <c r="H579" s="203">
        <v>1795</v>
      </c>
      <c r="I579" s="203">
        <v>100530</v>
      </c>
      <c r="J579" s="203">
        <v>89982</v>
      </c>
    </row>
    <row r="580" spans="1:10" ht="14.1" customHeight="1" x14ac:dyDescent="0.15">
      <c r="A580" s="219"/>
      <c r="B580" s="219"/>
      <c r="C580" s="219"/>
      <c r="D580" s="201" t="s">
        <v>77</v>
      </c>
      <c r="E580" s="203">
        <v>201</v>
      </c>
      <c r="F580" s="203">
        <v>2085</v>
      </c>
      <c r="G580" s="203">
        <v>419085</v>
      </c>
      <c r="H580" s="203">
        <v>1795</v>
      </c>
      <c r="I580" s="203">
        <v>360833</v>
      </c>
      <c r="J580" s="203">
        <v>58252</v>
      </c>
    </row>
    <row r="581" spans="1:10" ht="14.1" customHeight="1" x14ac:dyDescent="0.15">
      <c r="A581" s="219" t="s">
        <v>5</v>
      </c>
      <c r="B581" s="219" t="s">
        <v>55</v>
      </c>
      <c r="C581" s="219"/>
      <c r="D581" s="219"/>
      <c r="E581" s="203">
        <v>8847</v>
      </c>
      <c r="F581" s="203"/>
      <c r="G581" s="203">
        <v>128952370</v>
      </c>
      <c r="H581" s="203"/>
      <c r="I581" s="203">
        <v>11516923</v>
      </c>
      <c r="J581" s="203">
        <v>117435447</v>
      </c>
    </row>
    <row r="582" spans="1:10" ht="14.1" customHeight="1" x14ac:dyDescent="0.15">
      <c r="A582" s="219"/>
      <c r="B582" s="201" t="s">
        <v>65</v>
      </c>
      <c r="C582" s="201" t="s">
        <v>66</v>
      </c>
      <c r="D582" s="201" t="s">
        <v>67</v>
      </c>
      <c r="E582" s="216">
        <v>6</v>
      </c>
      <c r="F582" s="216">
        <v>11085</v>
      </c>
      <c r="G582" s="216">
        <v>66510</v>
      </c>
      <c r="H582" s="216">
        <v>0</v>
      </c>
      <c r="I582" s="216">
        <v>0</v>
      </c>
      <c r="J582" s="216">
        <v>66510</v>
      </c>
    </row>
    <row r="583" spans="1:10" ht="14.1" customHeight="1" x14ac:dyDescent="0.15">
      <c r="A583" s="219"/>
      <c r="B583" s="220" t="s">
        <v>68</v>
      </c>
      <c r="C583" s="218" t="s">
        <v>69</v>
      </c>
      <c r="D583" s="201" t="s">
        <v>177</v>
      </c>
      <c r="E583" s="217"/>
      <c r="F583" s="217"/>
      <c r="G583" s="217"/>
      <c r="H583" s="217"/>
      <c r="I583" s="217"/>
      <c r="J583" s="217"/>
    </row>
    <row r="584" spans="1:10" ht="14.1" customHeight="1" x14ac:dyDescent="0.15">
      <c r="A584" s="219"/>
      <c r="B584" s="219"/>
      <c r="C584" s="219"/>
      <c r="D584" s="201" t="s">
        <v>175</v>
      </c>
      <c r="E584" s="203">
        <v>37</v>
      </c>
      <c r="F584" s="203">
        <v>11085</v>
      </c>
      <c r="G584" s="203">
        <v>410145</v>
      </c>
      <c r="H584" s="203">
        <v>0</v>
      </c>
      <c r="I584" s="203">
        <v>0</v>
      </c>
      <c r="J584" s="203">
        <v>410145</v>
      </c>
    </row>
    <row r="585" spans="1:10" ht="29.1" customHeight="1" x14ac:dyDescent="0.15">
      <c r="A585" s="219"/>
      <c r="B585" s="219"/>
      <c r="C585" s="202" t="s">
        <v>202</v>
      </c>
      <c r="D585" s="201" t="s">
        <v>176</v>
      </c>
      <c r="E585" s="203">
        <v>14</v>
      </c>
      <c r="F585" s="203">
        <v>12639</v>
      </c>
      <c r="G585" s="203">
        <v>176946</v>
      </c>
      <c r="H585" s="203">
        <v>2565</v>
      </c>
      <c r="I585" s="203">
        <v>35910</v>
      </c>
      <c r="J585" s="203">
        <v>141036</v>
      </c>
    </row>
    <row r="586" spans="1:10" ht="29.1" customHeight="1" x14ac:dyDescent="0.15">
      <c r="A586" s="219"/>
      <c r="B586" s="219"/>
      <c r="C586" s="202" t="s">
        <v>204</v>
      </c>
      <c r="D586" s="201" t="s">
        <v>176</v>
      </c>
      <c r="E586" s="203">
        <v>684</v>
      </c>
      <c r="F586" s="203">
        <v>11852</v>
      </c>
      <c r="G586" s="203">
        <v>8106768</v>
      </c>
      <c r="H586" s="203">
        <v>1778</v>
      </c>
      <c r="I586" s="203">
        <v>1216152</v>
      </c>
      <c r="J586" s="203">
        <v>6890616</v>
      </c>
    </row>
    <row r="587" spans="1:10" ht="29.1" customHeight="1" x14ac:dyDescent="0.15">
      <c r="A587" s="219"/>
      <c r="B587" s="221" t="s">
        <v>210</v>
      </c>
      <c r="C587" s="218" t="s">
        <v>69</v>
      </c>
      <c r="D587" s="201" t="s">
        <v>87</v>
      </c>
      <c r="E587" s="203">
        <v>5</v>
      </c>
      <c r="F587" s="203">
        <v>29422</v>
      </c>
      <c r="G587" s="203">
        <v>147110</v>
      </c>
      <c r="H587" s="203">
        <v>0</v>
      </c>
      <c r="I587" s="203">
        <v>0</v>
      </c>
      <c r="J587" s="203">
        <v>147110</v>
      </c>
    </row>
    <row r="588" spans="1:10" ht="14.1" customHeight="1" x14ac:dyDescent="0.15">
      <c r="A588" s="219"/>
      <c r="B588" s="219"/>
      <c r="C588" s="219"/>
      <c r="D588" s="201" t="s">
        <v>184</v>
      </c>
      <c r="E588" s="203">
        <v>2</v>
      </c>
      <c r="F588" s="203">
        <v>14352</v>
      </c>
      <c r="G588" s="203">
        <v>28704</v>
      </c>
      <c r="H588" s="203">
        <v>0</v>
      </c>
      <c r="I588" s="203">
        <v>0</v>
      </c>
      <c r="J588" s="203">
        <v>28704</v>
      </c>
    </row>
    <row r="589" spans="1:10" ht="14.1" customHeight="1" x14ac:dyDescent="0.15">
      <c r="A589" s="219"/>
      <c r="B589" s="219"/>
      <c r="C589" s="219"/>
      <c r="D589" s="201" t="s">
        <v>80</v>
      </c>
      <c r="E589" s="203">
        <v>6</v>
      </c>
      <c r="F589" s="203">
        <v>14352</v>
      </c>
      <c r="G589" s="203">
        <v>86112</v>
      </c>
      <c r="H589" s="203">
        <v>0</v>
      </c>
      <c r="I589" s="203">
        <v>0</v>
      </c>
      <c r="J589" s="203">
        <v>86112</v>
      </c>
    </row>
    <row r="590" spans="1:10" ht="14.1" customHeight="1" x14ac:dyDescent="0.15">
      <c r="A590" s="219"/>
      <c r="B590" s="219"/>
      <c r="C590" s="219"/>
      <c r="D590" s="201" t="s">
        <v>85</v>
      </c>
      <c r="E590" s="203">
        <v>3</v>
      </c>
      <c r="F590" s="203">
        <v>10977</v>
      </c>
      <c r="G590" s="203">
        <v>32931</v>
      </c>
      <c r="H590" s="203">
        <v>0</v>
      </c>
      <c r="I590" s="203">
        <v>0</v>
      </c>
      <c r="J590" s="203">
        <v>32931</v>
      </c>
    </row>
    <row r="591" spans="1:10" ht="14.1" customHeight="1" x14ac:dyDescent="0.15">
      <c r="A591" s="219"/>
      <c r="B591" s="219"/>
      <c r="C591" s="219"/>
      <c r="D591" s="201" t="s">
        <v>179</v>
      </c>
      <c r="E591" s="203">
        <v>2</v>
      </c>
      <c r="F591" s="203">
        <v>7465</v>
      </c>
      <c r="G591" s="203">
        <v>14930</v>
      </c>
      <c r="H591" s="203">
        <v>0</v>
      </c>
      <c r="I591" s="203">
        <v>0</v>
      </c>
      <c r="J591" s="203">
        <v>14930</v>
      </c>
    </row>
    <row r="592" spans="1:10" ht="14.1" customHeight="1" x14ac:dyDescent="0.15">
      <c r="A592" s="219"/>
      <c r="B592" s="219"/>
      <c r="C592" s="219"/>
      <c r="D592" s="201" t="s">
        <v>79</v>
      </c>
      <c r="E592" s="203">
        <v>8</v>
      </c>
      <c r="F592" s="203">
        <v>7465</v>
      </c>
      <c r="G592" s="203">
        <v>59720</v>
      </c>
      <c r="H592" s="203">
        <v>0</v>
      </c>
      <c r="I592" s="203">
        <v>0</v>
      </c>
      <c r="J592" s="203">
        <v>59720</v>
      </c>
    </row>
    <row r="593" spans="1:10" ht="14.1" customHeight="1" x14ac:dyDescent="0.15">
      <c r="A593" s="219"/>
      <c r="B593" s="219"/>
      <c r="C593" s="219"/>
      <c r="D593" s="201" t="s">
        <v>191</v>
      </c>
      <c r="E593" s="203">
        <v>1</v>
      </c>
      <c r="F593" s="203">
        <v>1318</v>
      </c>
      <c r="G593" s="203">
        <v>1318</v>
      </c>
      <c r="H593" s="203">
        <v>0</v>
      </c>
      <c r="I593" s="203">
        <v>0</v>
      </c>
      <c r="J593" s="203">
        <v>1318</v>
      </c>
    </row>
    <row r="594" spans="1:10" ht="14.1" customHeight="1" x14ac:dyDescent="0.15">
      <c r="A594" s="219"/>
      <c r="B594" s="219"/>
      <c r="C594" s="219"/>
      <c r="D594" s="201" t="s">
        <v>180</v>
      </c>
      <c r="E594" s="203">
        <v>1</v>
      </c>
      <c r="F594" s="203">
        <v>4479</v>
      </c>
      <c r="G594" s="203">
        <v>4479</v>
      </c>
      <c r="H594" s="203">
        <v>0</v>
      </c>
      <c r="I594" s="203">
        <v>0</v>
      </c>
      <c r="J594" s="203">
        <v>4479</v>
      </c>
    </row>
    <row r="595" spans="1:10" ht="14.1" customHeight="1" x14ac:dyDescent="0.15">
      <c r="A595" s="219"/>
      <c r="B595" s="219"/>
      <c r="C595" s="219"/>
      <c r="D595" s="201" t="s">
        <v>186</v>
      </c>
      <c r="E595" s="203">
        <v>8</v>
      </c>
      <c r="F595" s="203">
        <v>5580</v>
      </c>
      <c r="G595" s="203">
        <v>44640</v>
      </c>
      <c r="H595" s="203">
        <v>0</v>
      </c>
      <c r="I595" s="203">
        <v>0</v>
      </c>
      <c r="J595" s="203">
        <v>44640</v>
      </c>
    </row>
    <row r="596" spans="1:10" ht="14.1" customHeight="1" x14ac:dyDescent="0.15">
      <c r="A596" s="219"/>
      <c r="B596" s="219"/>
      <c r="C596" s="219"/>
      <c r="D596" s="201" t="s">
        <v>181</v>
      </c>
      <c r="E596" s="203">
        <v>42</v>
      </c>
      <c r="F596" s="203">
        <v>5580</v>
      </c>
      <c r="G596" s="203">
        <v>234360</v>
      </c>
      <c r="H596" s="203">
        <v>0</v>
      </c>
      <c r="I596" s="203">
        <v>0</v>
      </c>
      <c r="J596" s="203">
        <v>234360</v>
      </c>
    </row>
    <row r="597" spans="1:10" ht="29.1" customHeight="1" x14ac:dyDescent="0.15">
      <c r="A597" s="219"/>
      <c r="B597" s="219"/>
      <c r="C597" s="221" t="s">
        <v>202</v>
      </c>
      <c r="D597" s="201" t="s">
        <v>81</v>
      </c>
      <c r="E597" s="203">
        <v>10</v>
      </c>
      <c r="F597" s="203">
        <v>30976</v>
      </c>
      <c r="G597" s="203">
        <v>309760</v>
      </c>
      <c r="H597" s="203">
        <v>1554</v>
      </c>
      <c r="I597" s="203">
        <v>15540</v>
      </c>
      <c r="J597" s="203">
        <v>294220</v>
      </c>
    </row>
    <row r="598" spans="1:10" ht="14.1" customHeight="1" x14ac:dyDescent="0.15">
      <c r="A598" s="219"/>
      <c r="B598" s="219"/>
      <c r="C598" s="219"/>
      <c r="D598" s="201" t="s">
        <v>75</v>
      </c>
      <c r="E598" s="203">
        <v>2</v>
      </c>
      <c r="F598" s="203">
        <v>15906</v>
      </c>
      <c r="G598" s="203">
        <v>31812</v>
      </c>
      <c r="H598" s="203">
        <v>1554</v>
      </c>
      <c r="I598" s="203">
        <v>3108</v>
      </c>
      <c r="J598" s="203">
        <v>28704</v>
      </c>
    </row>
    <row r="599" spans="1:10" ht="14.1" customHeight="1" x14ac:dyDescent="0.15">
      <c r="A599" s="219"/>
      <c r="B599" s="219"/>
      <c r="C599" s="219"/>
      <c r="D599" s="201" t="s">
        <v>73</v>
      </c>
      <c r="E599" s="203">
        <v>2</v>
      </c>
      <c r="F599" s="203">
        <v>9019</v>
      </c>
      <c r="G599" s="203">
        <v>18038</v>
      </c>
      <c r="H599" s="203">
        <v>1554</v>
      </c>
      <c r="I599" s="203">
        <v>3108</v>
      </c>
      <c r="J599" s="203">
        <v>14930</v>
      </c>
    </row>
    <row r="600" spans="1:10" ht="14.1" customHeight="1" x14ac:dyDescent="0.15">
      <c r="A600" s="219"/>
      <c r="B600" s="219"/>
      <c r="C600" s="219"/>
      <c r="D600" s="201" t="s">
        <v>183</v>
      </c>
      <c r="E600" s="203">
        <v>2</v>
      </c>
      <c r="F600" s="203">
        <v>7134</v>
      </c>
      <c r="G600" s="203">
        <v>14268</v>
      </c>
      <c r="H600" s="203">
        <v>1554</v>
      </c>
      <c r="I600" s="203">
        <v>3108</v>
      </c>
      <c r="J600" s="203">
        <v>11160</v>
      </c>
    </row>
    <row r="601" spans="1:10" ht="29.1" customHeight="1" x14ac:dyDescent="0.15">
      <c r="A601" s="219"/>
      <c r="B601" s="219"/>
      <c r="C601" s="202" t="s">
        <v>203</v>
      </c>
      <c r="D601" s="201" t="s">
        <v>182</v>
      </c>
      <c r="E601" s="203">
        <v>21</v>
      </c>
      <c r="F601" s="203">
        <v>5870</v>
      </c>
      <c r="G601" s="203">
        <v>123270</v>
      </c>
      <c r="H601" s="203">
        <v>1495</v>
      </c>
      <c r="I601" s="203">
        <v>31395</v>
      </c>
      <c r="J601" s="203">
        <v>91875</v>
      </c>
    </row>
    <row r="602" spans="1:10" ht="29.1" customHeight="1" x14ac:dyDescent="0.15">
      <c r="A602" s="219"/>
      <c r="B602" s="219"/>
      <c r="C602" s="221" t="s">
        <v>204</v>
      </c>
      <c r="D602" s="201" t="s">
        <v>104</v>
      </c>
      <c r="E602" s="203">
        <v>1</v>
      </c>
      <c r="F602" s="203">
        <v>49949</v>
      </c>
      <c r="G602" s="203">
        <v>49949</v>
      </c>
      <c r="H602" s="203">
        <v>767</v>
      </c>
      <c r="I602" s="203">
        <v>767</v>
      </c>
      <c r="J602" s="203">
        <v>49182</v>
      </c>
    </row>
    <row r="603" spans="1:10" ht="14.1" customHeight="1" x14ac:dyDescent="0.15">
      <c r="A603" s="219"/>
      <c r="B603" s="219"/>
      <c r="C603" s="219"/>
      <c r="D603" s="201" t="s">
        <v>81</v>
      </c>
      <c r="E603" s="203">
        <v>738</v>
      </c>
      <c r="F603" s="203">
        <v>30189</v>
      </c>
      <c r="G603" s="203">
        <v>22279482</v>
      </c>
      <c r="H603" s="203">
        <v>767</v>
      </c>
      <c r="I603" s="203">
        <v>566046</v>
      </c>
      <c r="J603" s="203">
        <v>21713436</v>
      </c>
    </row>
    <row r="604" spans="1:10" ht="14.1" customHeight="1" x14ac:dyDescent="0.15">
      <c r="A604" s="219"/>
      <c r="B604" s="219"/>
      <c r="C604" s="219"/>
      <c r="D604" s="201" t="s">
        <v>75</v>
      </c>
      <c r="E604" s="203">
        <v>1578</v>
      </c>
      <c r="F604" s="203">
        <v>15119</v>
      </c>
      <c r="G604" s="203">
        <v>23857782</v>
      </c>
      <c r="H604" s="203">
        <v>767</v>
      </c>
      <c r="I604" s="203">
        <v>1210326</v>
      </c>
      <c r="J604" s="203">
        <v>22647456</v>
      </c>
    </row>
    <row r="605" spans="1:10" ht="14.1" customHeight="1" x14ac:dyDescent="0.15">
      <c r="A605" s="219"/>
      <c r="B605" s="219"/>
      <c r="C605" s="219"/>
      <c r="D605" s="201" t="s">
        <v>76</v>
      </c>
      <c r="E605" s="203">
        <v>485</v>
      </c>
      <c r="F605" s="203">
        <v>11744</v>
      </c>
      <c r="G605" s="203">
        <v>5695840</v>
      </c>
      <c r="H605" s="203">
        <v>767</v>
      </c>
      <c r="I605" s="203">
        <v>371995</v>
      </c>
      <c r="J605" s="203">
        <v>5323845</v>
      </c>
    </row>
    <row r="606" spans="1:10" ht="14.1" customHeight="1" x14ac:dyDescent="0.15">
      <c r="A606" s="219"/>
      <c r="B606" s="219"/>
      <c r="C606" s="219"/>
      <c r="D606" s="201" t="s">
        <v>73</v>
      </c>
      <c r="E606" s="203">
        <v>295</v>
      </c>
      <c r="F606" s="203">
        <v>8232</v>
      </c>
      <c r="G606" s="203">
        <v>2428440</v>
      </c>
      <c r="H606" s="203">
        <v>767</v>
      </c>
      <c r="I606" s="203">
        <v>226265</v>
      </c>
      <c r="J606" s="203">
        <v>2202175</v>
      </c>
    </row>
    <row r="607" spans="1:10" ht="14.1" customHeight="1" x14ac:dyDescent="0.15">
      <c r="A607" s="219"/>
      <c r="B607" s="219"/>
      <c r="C607" s="219"/>
      <c r="D607" s="201" t="s">
        <v>77</v>
      </c>
      <c r="E607" s="203">
        <v>14</v>
      </c>
      <c r="F607" s="203">
        <v>2085</v>
      </c>
      <c r="G607" s="203">
        <v>29190</v>
      </c>
      <c r="H607" s="203">
        <v>767</v>
      </c>
      <c r="I607" s="203">
        <v>10738</v>
      </c>
      <c r="J607" s="203">
        <v>18452</v>
      </c>
    </row>
    <row r="608" spans="1:10" ht="14.1" customHeight="1" x14ac:dyDescent="0.15">
      <c r="A608" s="219"/>
      <c r="B608" s="219"/>
      <c r="C608" s="219"/>
      <c r="D608" s="201" t="s">
        <v>71</v>
      </c>
      <c r="E608" s="203">
        <v>43</v>
      </c>
      <c r="F608" s="203">
        <v>27217</v>
      </c>
      <c r="G608" s="203">
        <v>1170331</v>
      </c>
      <c r="H608" s="203">
        <v>767</v>
      </c>
      <c r="I608" s="203">
        <v>32981</v>
      </c>
      <c r="J608" s="203">
        <v>1137350</v>
      </c>
    </row>
    <row r="609" spans="1:10" ht="14.1" customHeight="1" x14ac:dyDescent="0.15">
      <c r="A609" s="219"/>
      <c r="B609" s="219"/>
      <c r="C609" s="219"/>
      <c r="D609" s="201" t="s">
        <v>182</v>
      </c>
      <c r="E609" s="203">
        <v>1</v>
      </c>
      <c r="F609" s="203">
        <v>5246</v>
      </c>
      <c r="G609" s="203">
        <v>5246</v>
      </c>
      <c r="H609" s="203">
        <v>767</v>
      </c>
      <c r="I609" s="203">
        <v>767</v>
      </c>
      <c r="J609" s="203">
        <v>4479</v>
      </c>
    </row>
    <row r="610" spans="1:10" ht="14.1" customHeight="1" x14ac:dyDescent="0.15">
      <c r="A610" s="219"/>
      <c r="B610" s="219"/>
      <c r="C610" s="219"/>
      <c r="D610" s="201" t="s">
        <v>183</v>
      </c>
      <c r="E610" s="203">
        <v>838</v>
      </c>
      <c r="F610" s="203">
        <v>6347</v>
      </c>
      <c r="G610" s="203">
        <v>5318786</v>
      </c>
      <c r="H610" s="203">
        <v>767</v>
      </c>
      <c r="I610" s="203">
        <v>642746</v>
      </c>
      <c r="J610" s="203">
        <v>4676040</v>
      </c>
    </row>
    <row r="611" spans="1:10" ht="14.1" customHeight="1" x14ac:dyDescent="0.15">
      <c r="A611" s="219"/>
      <c r="B611" s="220" t="s">
        <v>211</v>
      </c>
      <c r="C611" s="218" t="s">
        <v>69</v>
      </c>
      <c r="D611" s="201" t="s">
        <v>188</v>
      </c>
      <c r="E611" s="203">
        <v>3</v>
      </c>
      <c r="F611" s="203">
        <v>29422</v>
      </c>
      <c r="G611" s="203">
        <v>88266</v>
      </c>
      <c r="H611" s="203">
        <v>1028</v>
      </c>
      <c r="I611" s="203">
        <v>3085</v>
      </c>
      <c r="J611" s="203">
        <v>85181</v>
      </c>
    </row>
    <row r="612" spans="1:10" ht="14.1" customHeight="1" x14ac:dyDescent="0.15">
      <c r="A612" s="219"/>
      <c r="B612" s="219"/>
      <c r="C612" s="219"/>
      <c r="D612" s="201" t="s">
        <v>87</v>
      </c>
      <c r="E612" s="203">
        <v>3</v>
      </c>
      <c r="F612" s="203">
        <v>29422</v>
      </c>
      <c r="G612" s="203">
        <v>88266</v>
      </c>
      <c r="H612" s="203">
        <v>1028</v>
      </c>
      <c r="I612" s="203">
        <v>3085</v>
      </c>
      <c r="J612" s="203">
        <v>85181</v>
      </c>
    </row>
    <row r="613" spans="1:10" ht="14.1" customHeight="1" x14ac:dyDescent="0.15">
      <c r="A613" s="219"/>
      <c r="B613" s="219"/>
      <c r="C613" s="219"/>
      <c r="D613" s="201" t="s">
        <v>184</v>
      </c>
      <c r="E613" s="203">
        <v>8</v>
      </c>
      <c r="F613" s="203">
        <v>14352</v>
      </c>
      <c r="G613" s="203">
        <v>114816</v>
      </c>
      <c r="H613" s="203">
        <v>1028</v>
      </c>
      <c r="I613" s="203">
        <v>8225</v>
      </c>
      <c r="J613" s="203">
        <v>106591</v>
      </c>
    </row>
    <row r="614" spans="1:10" ht="14.1" customHeight="1" x14ac:dyDescent="0.15">
      <c r="A614" s="219"/>
      <c r="B614" s="219"/>
      <c r="C614" s="219"/>
      <c r="D614" s="201" t="s">
        <v>80</v>
      </c>
      <c r="E614" s="203">
        <v>2</v>
      </c>
      <c r="F614" s="203">
        <v>14352</v>
      </c>
      <c r="G614" s="203">
        <v>28704</v>
      </c>
      <c r="H614" s="203">
        <v>1028</v>
      </c>
      <c r="I614" s="203">
        <v>2056</v>
      </c>
      <c r="J614" s="203">
        <v>26648</v>
      </c>
    </row>
    <row r="615" spans="1:10" ht="14.1" customHeight="1" x14ac:dyDescent="0.15">
      <c r="A615" s="219"/>
      <c r="B615" s="219"/>
      <c r="C615" s="219"/>
      <c r="D615" s="201" t="s">
        <v>85</v>
      </c>
      <c r="E615" s="203">
        <v>3</v>
      </c>
      <c r="F615" s="203">
        <v>10977</v>
      </c>
      <c r="G615" s="203">
        <v>32931</v>
      </c>
      <c r="H615" s="203">
        <v>1028</v>
      </c>
      <c r="I615" s="203">
        <v>3085</v>
      </c>
      <c r="J615" s="203">
        <v>29846</v>
      </c>
    </row>
    <row r="616" spans="1:10" ht="14.1" customHeight="1" x14ac:dyDescent="0.15">
      <c r="A616" s="219"/>
      <c r="B616" s="219"/>
      <c r="C616" s="219"/>
      <c r="D616" s="201" t="s">
        <v>179</v>
      </c>
      <c r="E616" s="203">
        <v>8</v>
      </c>
      <c r="F616" s="203">
        <v>7465</v>
      </c>
      <c r="G616" s="203">
        <v>59720</v>
      </c>
      <c r="H616" s="203">
        <v>1028</v>
      </c>
      <c r="I616" s="203">
        <v>8225</v>
      </c>
      <c r="J616" s="203">
        <v>51495</v>
      </c>
    </row>
    <row r="617" spans="1:10" ht="14.1" customHeight="1" x14ac:dyDescent="0.15">
      <c r="A617" s="219"/>
      <c r="B617" s="219"/>
      <c r="C617" s="219"/>
      <c r="D617" s="201" t="s">
        <v>79</v>
      </c>
      <c r="E617" s="203">
        <v>16</v>
      </c>
      <c r="F617" s="203">
        <v>7465</v>
      </c>
      <c r="G617" s="203">
        <v>119440</v>
      </c>
      <c r="H617" s="203">
        <v>1028</v>
      </c>
      <c r="I617" s="203">
        <v>16451</v>
      </c>
      <c r="J617" s="203">
        <v>102989</v>
      </c>
    </row>
    <row r="618" spans="1:10" ht="14.1" customHeight="1" x14ac:dyDescent="0.15">
      <c r="A618" s="219"/>
      <c r="B618" s="219"/>
      <c r="C618" s="219"/>
      <c r="D618" s="201" t="s">
        <v>88</v>
      </c>
      <c r="E618" s="203">
        <v>1</v>
      </c>
      <c r="F618" s="203">
        <v>4646</v>
      </c>
      <c r="G618" s="203">
        <v>4646</v>
      </c>
      <c r="H618" s="203">
        <v>1028</v>
      </c>
      <c r="I618" s="203">
        <v>1028</v>
      </c>
      <c r="J618" s="203">
        <v>3618</v>
      </c>
    </row>
    <row r="619" spans="1:10" ht="14.1" customHeight="1" x14ac:dyDescent="0.15">
      <c r="A619" s="219"/>
      <c r="B619" s="219"/>
      <c r="C619" s="219"/>
      <c r="D619" s="201" t="s">
        <v>190</v>
      </c>
      <c r="E619" s="203">
        <v>1</v>
      </c>
      <c r="F619" s="203">
        <v>2635</v>
      </c>
      <c r="G619" s="203">
        <v>2635</v>
      </c>
      <c r="H619" s="203">
        <v>1028</v>
      </c>
      <c r="I619" s="203">
        <v>1028</v>
      </c>
      <c r="J619" s="203">
        <v>1607</v>
      </c>
    </row>
    <row r="620" spans="1:10" ht="14.1" customHeight="1" x14ac:dyDescent="0.15">
      <c r="A620" s="219"/>
      <c r="B620" s="219"/>
      <c r="C620" s="219"/>
      <c r="D620" s="201" t="s">
        <v>86</v>
      </c>
      <c r="E620" s="203">
        <v>1</v>
      </c>
      <c r="F620" s="203">
        <v>2635</v>
      </c>
      <c r="G620" s="203">
        <v>2635</v>
      </c>
      <c r="H620" s="203">
        <v>1028</v>
      </c>
      <c r="I620" s="203">
        <v>1028</v>
      </c>
      <c r="J620" s="203">
        <v>1607</v>
      </c>
    </row>
    <row r="621" spans="1:10" ht="14.1" customHeight="1" x14ac:dyDescent="0.15">
      <c r="A621" s="219"/>
      <c r="B621" s="219"/>
      <c r="C621" s="219"/>
      <c r="D621" s="201" t="s">
        <v>191</v>
      </c>
      <c r="E621" s="203">
        <v>6</v>
      </c>
      <c r="F621" s="203">
        <v>1318</v>
      </c>
      <c r="G621" s="203">
        <v>7908</v>
      </c>
      <c r="H621" s="203">
        <v>1028</v>
      </c>
      <c r="I621" s="203">
        <v>6169</v>
      </c>
      <c r="J621" s="203">
        <v>1739</v>
      </c>
    </row>
    <row r="622" spans="1:10" ht="14.1" customHeight="1" x14ac:dyDescent="0.15">
      <c r="A622" s="219"/>
      <c r="B622" s="219"/>
      <c r="C622" s="219"/>
      <c r="D622" s="201" t="s">
        <v>91</v>
      </c>
      <c r="E622" s="203">
        <v>2</v>
      </c>
      <c r="F622" s="203">
        <v>1318</v>
      </c>
      <c r="G622" s="203">
        <v>2636</v>
      </c>
      <c r="H622" s="203">
        <v>1028</v>
      </c>
      <c r="I622" s="203">
        <v>2056</v>
      </c>
      <c r="J622" s="203">
        <v>580</v>
      </c>
    </row>
    <row r="623" spans="1:10" ht="29.1" customHeight="1" x14ac:dyDescent="0.15">
      <c r="A623" s="219"/>
      <c r="B623" s="219"/>
      <c r="C623" s="221" t="s">
        <v>202</v>
      </c>
      <c r="D623" s="201" t="s">
        <v>81</v>
      </c>
      <c r="E623" s="203">
        <v>2</v>
      </c>
      <c r="F623" s="203">
        <v>30976</v>
      </c>
      <c r="G623" s="203">
        <v>61952</v>
      </c>
      <c r="H623" s="203">
        <v>2582</v>
      </c>
      <c r="I623" s="203">
        <v>5164</v>
      </c>
      <c r="J623" s="203">
        <v>56788</v>
      </c>
    </row>
    <row r="624" spans="1:10" ht="14.1" customHeight="1" x14ac:dyDescent="0.15">
      <c r="A624" s="219"/>
      <c r="B624" s="219"/>
      <c r="C624" s="219"/>
      <c r="D624" s="201" t="s">
        <v>76</v>
      </c>
      <c r="E624" s="203">
        <v>4</v>
      </c>
      <c r="F624" s="203">
        <v>12531</v>
      </c>
      <c r="G624" s="203">
        <v>50124</v>
      </c>
      <c r="H624" s="203">
        <v>2582</v>
      </c>
      <c r="I624" s="203">
        <v>10329</v>
      </c>
      <c r="J624" s="203">
        <v>39795</v>
      </c>
    </row>
    <row r="625" spans="1:10" ht="14.1" customHeight="1" x14ac:dyDescent="0.15">
      <c r="A625" s="219"/>
      <c r="B625" s="219"/>
      <c r="C625" s="219"/>
      <c r="D625" s="201" t="s">
        <v>73</v>
      </c>
      <c r="E625" s="203">
        <v>7</v>
      </c>
      <c r="F625" s="203">
        <v>9019</v>
      </c>
      <c r="G625" s="203">
        <v>63133</v>
      </c>
      <c r="H625" s="203">
        <v>2582</v>
      </c>
      <c r="I625" s="203">
        <v>18075</v>
      </c>
      <c r="J625" s="203">
        <v>45058</v>
      </c>
    </row>
    <row r="626" spans="1:10" ht="29.1" customHeight="1" x14ac:dyDescent="0.15">
      <c r="A626" s="219"/>
      <c r="B626" s="219"/>
      <c r="C626" s="221" t="s">
        <v>204</v>
      </c>
      <c r="D626" s="201" t="s">
        <v>90</v>
      </c>
      <c r="E626" s="203">
        <v>3</v>
      </c>
      <c r="F626" s="203">
        <v>67687</v>
      </c>
      <c r="G626" s="203">
        <v>203061</v>
      </c>
      <c r="H626" s="203">
        <v>1795</v>
      </c>
      <c r="I626" s="203">
        <v>5386</v>
      </c>
      <c r="J626" s="203">
        <v>197675</v>
      </c>
    </row>
    <row r="627" spans="1:10" ht="14.1" customHeight="1" x14ac:dyDescent="0.15">
      <c r="A627" s="219"/>
      <c r="B627" s="219"/>
      <c r="C627" s="219"/>
      <c r="D627" s="201" t="s">
        <v>104</v>
      </c>
      <c r="E627" s="203">
        <v>21</v>
      </c>
      <c r="F627" s="203">
        <v>49949</v>
      </c>
      <c r="G627" s="203">
        <v>1048929</v>
      </c>
      <c r="H627" s="203">
        <v>1795</v>
      </c>
      <c r="I627" s="203">
        <v>37699</v>
      </c>
      <c r="J627" s="203">
        <v>1011230</v>
      </c>
    </row>
    <row r="628" spans="1:10" ht="14.1" customHeight="1" x14ac:dyDescent="0.15">
      <c r="A628" s="219"/>
      <c r="B628" s="219"/>
      <c r="C628" s="219"/>
      <c r="D628" s="201" t="s">
        <v>81</v>
      </c>
      <c r="E628" s="203">
        <v>929</v>
      </c>
      <c r="F628" s="203">
        <v>30189</v>
      </c>
      <c r="G628" s="203">
        <v>28045581</v>
      </c>
      <c r="H628" s="203">
        <v>1795</v>
      </c>
      <c r="I628" s="203">
        <v>1667729</v>
      </c>
      <c r="J628" s="203">
        <v>26377852</v>
      </c>
    </row>
    <row r="629" spans="1:10" ht="14.1" customHeight="1" x14ac:dyDescent="0.15">
      <c r="A629" s="219"/>
      <c r="B629" s="219"/>
      <c r="C629" s="219"/>
      <c r="D629" s="201" t="s">
        <v>75</v>
      </c>
      <c r="E629" s="203">
        <v>417</v>
      </c>
      <c r="F629" s="203">
        <v>15119</v>
      </c>
      <c r="G629" s="203">
        <v>6304623</v>
      </c>
      <c r="H629" s="203">
        <v>1795</v>
      </c>
      <c r="I629" s="203">
        <v>748593</v>
      </c>
      <c r="J629" s="203">
        <v>5556030</v>
      </c>
    </row>
    <row r="630" spans="1:10" ht="14.1" customHeight="1" x14ac:dyDescent="0.15">
      <c r="A630" s="219"/>
      <c r="B630" s="219"/>
      <c r="C630" s="219"/>
      <c r="D630" s="201" t="s">
        <v>76</v>
      </c>
      <c r="E630" s="203">
        <v>655</v>
      </c>
      <c r="F630" s="203">
        <v>11744</v>
      </c>
      <c r="G630" s="203">
        <v>7692320</v>
      </c>
      <c r="H630" s="203">
        <v>1795</v>
      </c>
      <c r="I630" s="203">
        <v>1175847</v>
      </c>
      <c r="J630" s="203">
        <v>6516473</v>
      </c>
    </row>
    <row r="631" spans="1:10" ht="14.1" customHeight="1" x14ac:dyDescent="0.15">
      <c r="A631" s="219"/>
      <c r="B631" s="219"/>
      <c r="C631" s="219"/>
      <c r="D631" s="201" t="s">
        <v>73</v>
      </c>
      <c r="E631" s="203">
        <v>1634</v>
      </c>
      <c r="F631" s="203">
        <v>8233</v>
      </c>
      <c r="G631" s="203">
        <v>13452662</v>
      </c>
      <c r="H631" s="203">
        <v>1795</v>
      </c>
      <c r="I631" s="203">
        <v>2933336</v>
      </c>
      <c r="J631" s="203">
        <v>10519326</v>
      </c>
    </row>
    <row r="632" spans="1:10" ht="14.1" customHeight="1" x14ac:dyDescent="0.15">
      <c r="A632" s="219"/>
      <c r="B632" s="219"/>
      <c r="C632" s="219"/>
      <c r="D632" s="201" t="s">
        <v>74</v>
      </c>
      <c r="E632" s="203">
        <v>21</v>
      </c>
      <c r="F632" s="203">
        <v>5413</v>
      </c>
      <c r="G632" s="203">
        <v>113673</v>
      </c>
      <c r="H632" s="203">
        <v>1795</v>
      </c>
      <c r="I632" s="203">
        <v>37699</v>
      </c>
      <c r="J632" s="203">
        <v>75974</v>
      </c>
    </row>
    <row r="633" spans="1:10" ht="14.1" customHeight="1" x14ac:dyDescent="0.15">
      <c r="A633" s="219"/>
      <c r="B633" s="219"/>
      <c r="C633" s="219"/>
      <c r="D633" s="201" t="s">
        <v>84</v>
      </c>
      <c r="E633" s="203">
        <v>71</v>
      </c>
      <c r="F633" s="203">
        <v>3402</v>
      </c>
      <c r="G633" s="203">
        <v>241542</v>
      </c>
      <c r="H633" s="203">
        <v>1795</v>
      </c>
      <c r="I633" s="203">
        <v>127458</v>
      </c>
      <c r="J633" s="203">
        <v>114084</v>
      </c>
    </row>
    <row r="634" spans="1:10" ht="14.1" customHeight="1" x14ac:dyDescent="0.15">
      <c r="A634" s="219"/>
      <c r="B634" s="219"/>
      <c r="C634" s="219"/>
      <c r="D634" s="201" t="s">
        <v>77</v>
      </c>
      <c r="E634" s="203">
        <v>180</v>
      </c>
      <c r="F634" s="203">
        <v>2085</v>
      </c>
      <c r="G634" s="203">
        <v>375300</v>
      </c>
      <c r="H634" s="203">
        <v>1795</v>
      </c>
      <c r="I634" s="203">
        <v>323134</v>
      </c>
      <c r="J634" s="203">
        <v>52166</v>
      </c>
    </row>
    <row r="635" spans="1:10" ht="14.1" customHeight="1" x14ac:dyDescent="0.15">
      <c r="A635" s="219" t="s">
        <v>199</v>
      </c>
      <c r="B635" s="219" t="s">
        <v>55</v>
      </c>
      <c r="C635" s="219"/>
      <c r="D635" s="219"/>
      <c r="E635" s="203">
        <v>1103</v>
      </c>
      <c r="F635" s="203"/>
      <c r="G635" s="203">
        <v>21030931</v>
      </c>
      <c r="H635" s="203"/>
      <c r="I635" s="203">
        <v>846021</v>
      </c>
      <c r="J635" s="203">
        <v>20184910</v>
      </c>
    </row>
    <row r="636" spans="1:10" ht="14.1" customHeight="1" x14ac:dyDescent="0.15">
      <c r="A636" s="219"/>
      <c r="B636" s="201" t="s">
        <v>65</v>
      </c>
      <c r="C636" s="201" t="s">
        <v>66</v>
      </c>
      <c r="D636" s="201" t="s">
        <v>67</v>
      </c>
      <c r="E636" s="216">
        <v>1</v>
      </c>
      <c r="F636" s="216">
        <v>14352</v>
      </c>
      <c r="G636" s="216">
        <v>14352</v>
      </c>
      <c r="H636" s="216">
        <v>0</v>
      </c>
      <c r="I636" s="216">
        <v>0</v>
      </c>
      <c r="J636" s="216">
        <v>14352</v>
      </c>
    </row>
    <row r="637" spans="1:10" ht="29.1" customHeight="1" x14ac:dyDescent="0.15">
      <c r="A637" s="219"/>
      <c r="B637" s="221" t="s">
        <v>210</v>
      </c>
      <c r="C637" s="204" t="s">
        <v>69</v>
      </c>
      <c r="D637" s="201" t="s">
        <v>184</v>
      </c>
      <c r="E637" s="217"/>
      <c r="F637" s="217"/>
      <c r="G637" s="217"/>
      <c r="H637" s="217"/>
      <c r="I637" s="217"/>
      <c r="J637" s="217"/>
    </row>
    <row r="638" spans="1:10" ht="29.1" customHeight="1" x14ac:dyDescent="0.15">
      <c r="A638" s="219"/>
      <c r="B638" s="219"/>
      <c r="C638" s="202" t="s">
        <v>202</v>
      </c>
      <c r="D638" s="201" t="s">
        <v>81</v>
      </c>
      <c r="E638" s="203">
        <v>1</v>
      </c>
      <c r="F638" s="203">
        <v>30976</v>
      </c>
      <c r="G638" s="203">
        <v>30976</v>
      </c>
      <c r="H638" s="203">
        <v>1554</v>
      </c>
      <c r="I638" s="203">
        <v>1554</v>
      </c>
      <c r="J638" s="203">
        <v>29422</v>
      </c>
    </row>
    <row r="639" spans="1:10" ht="29.1" customHeight="1" x14ac:dyDescent="0.15">
      <c r="A639" s="219"/>
      <c r="B639" s="219"/>
      <c r="C639" s="221" t="s">
        <v>204</v>
      </c>
      <c r="D639" s="201" t="s">
        <v>104</v>
      </c>
      <c r="E639" s="203">
        <v>5</v>
      </c>
      <c r="F639" s="203">
        <v>49949</v>
      </c>
      <c r="G639" s="203">
        <v>249745</v>
      </c>
      <c r="H639" s="203">
        <v>767</v>
      </c>
      <c r="I639" s="203">
        <v>3835</v>
      </c>
      <c r="J639" s="203">
        <v>245910</v>
      </c>
    </row>
    <row r="640" spans="1:10" ht="14.1" customHeight="1" x14ac:dyDescent="0.15">
      <c r="A640" s="219"/>
      <c r="B640" s="219"/>
      <c r="C640" s="219"/>
      <c r="D640" s="201" t="s">
        <v>81</v>
      </c>
      <c r="E640" s="203">
        <v>353</v>
      </c>
      <c r="F640" s="203">
        <v>30189</v>
      </c>
      <c r="G640" s="203">
        <v>10656717</v>
      </c>
      <c r="H640" s="203">
        <v>767</v>
      </c>
      <c r="I640" s="203">
        <v>270751</v>
      </c>
      <c r="J640" s="203">
        <v>10385966</v>
      </c>
    </row>
    <row r="641" spans="1:10" ht="14.1" customHeight="1" x14ac:dyDescent="0.15">
      <c r="A641" s="219"/>
      <c r="B641" s="219"/>
      <c r="C641" s="219"/>
      <c r="D641" s="201" t="s">
        <v>75</v>
      </c>
      <c r="E641" s="203">
        <v>555</v>
      </c>
      <c r="F641" s="203">
        <v>15119</v>
      </c>
      <c r="G641" s="203">
        <v>8391045</v>
      </c>
      <c r="H641" s="203">
        <v>767</v>
      </c>
      <c r="I641" s="203">
        <v>425685</v>
      </c>
      <c r="J641" s="203">
        <v>7965360</v>
      </c>
    </row>
    <row r="642" spans="1:10" ht="14.1" customHeight="1" x14ac:dyDescent="0.15">
      <c r="A642" s="219"/>
      <c r="B642" s="219"/>
      <c r="C642" s="219"/>
      <c r="D642" s="201" t="s">
        <v>76</v>
      </c>
      <c r="E642" s="203">
        <v>40</v>
      </c>
      <c r="F642" s="203">
        <v>11744</v>
      </c>
      <c r="G642" s="203">
        <v>469760</v>
      </c>
      <c r="H642" s="203">
        <v>767</v>
      </c>
      <c r="I642" s="203">
        <v>30680</v>
      </c>
      <c r="J642" s="203">
        <v>439080</v>
      </c>
    </row>
    <row r="643" spans="1:10" ht="14.1" customHeight="1" x14ac:dyDescent="0.15">
      <c r="A643" s="219"/>
      <c r="B643" s="219"/>
      <c r="C643" s="219"/>
      <c r="D643" s="201" t="s">
        <v>73</v>
      </c>
      <c r="E643" s="203">
        <v>148</v>
      </c>
      <c r="F643" s="203">
        <v>8232</v>
      </c>
      <c r="G643" s="203">
        <v>1218336</v>
      </c>
      <c r="H643" s="203">
        <v>767</v>
      </c>
      <c r="I643" s="203">
        <v>113516</v>
      </c>
      <c r="J643" s="203">
        <v>1104820</v>
      </c>
    </row>
    <row r="644" spans="1:10" ht="14.1" customHeight="1" x14ac:dyDescent="0.15">
      <c r="A644" s="219" t="s">
        <v>103</v>
      </c>
      <c r="B644" s="219" t="s">
        <v>55</v>
      </c>
      <c r="C644" s="219"/>
      <c r="D644" s="219"/>
      <c r="E644" s="203">
        <v>1733</v>
      </c>
      <c r="F644" s="203"/>
      <c r="G644" s="203">
        <v>26485149</v>
      </c>
      <c r="H644" s="203"/>
      <c r="I644" s="203">
        <v>1628160</v>
      </c>
      <c r="J644" s="203">
        <v>24856989</v>
      </c>
    </row>
    <row r="645" spans="1:10" ht="14.1" customHeight="1" x14ac:dyDescent="0.15">
      <c r="A645" s="219"/>
      <c r="B645" s="201" t="s">
        <v>65</v>
      </c>
      <c r="C645" s="201" t="s">
        <v>66</v>
      </c>
      <c r="D645" s="201" t="s">
        <v>67</v>
      </c>
      <c r="E645" s="216">
        <v>80</v>
      </c>
      <c r="F645" s="216">
        <v>11852</v>
      </c>
      <c r="G645" s="216">
        <v>948160</v>
      </c>
      <c r="H645" s="216">
        <v>1778</v>
      </c>
      <c r="I645" s="216">
        <v>142240</v>
      </c>
      <c r="J645" s="216">
        <v>805920</v>
      </c>
    </row>
    <row r="646" spans="1:10" ht="29.1" customHeight="1" x14ac:dyDescent="0.15">
      <c r="A646" s="219"/>
      <c r="B646" s="200" t="s">
        <v>68</v>
      </c>
      <c r="C646" s="202" t="s">
        <v>204</v>
      </c>
      <c r="D646" s="201" t="s">
        <v>176</v>
      </c>
      <c r="E646" s="217"/>
      <c r="F646" s="217"/>
      <c r="G646" s="217"/>
      <c r="H646" s="217"/>
      <c r="I646" s="217"/>
      <c r="J646" s="217"/>
    </row>
    <row r="647" spans="1:10" ht="29.1" customHeight="1" x14ac:dyDescent="0.15">
      <c r="A647" s="219"/>
      <c r="B647" s="221" t="s">
        <v>210</v>
      </c>
      <c r="C647" s="218" t="s">
        <v>69</v>
      </c>
      <c r="D647" s="201" t="s">
        <v>188</v>
      </c>
      <c r="E647" s="203">
        <v>2</v>
      </c>
      <c r="F647" s="203">
        <v>29422</v>
      </c>
      <c r="G647" s="203">
        <v>58844</v>
      </c>
      <c r="H647" s="203">
        <v>0</v>
      </c>
      <c r="I647" s="203">
        <v>0</v>
      </c>
      <c r="J647" s="203">
        <v>58844</v>
      </c>
    </row>
    <row r="648" spans="1:10" ht="14.1" customHeight="1" x14ac:dyDescent="0.15">
      <c r="A648" s="219"/>
      <c r="B648" s="219"/>
      <c r="C648" s="219"/>
      <c r="D648" s="201" t="s">
        <v>184</v>
      </c>
      <c r="E648" s="203">
        <v>2</v>
      </c>
      <c r="F648" s="203">
        <v>14352</v>
      </c>
      <c r="G648" s="203">
        <v>28704</v>
      </c>
      <c r="H648" s="203">
        <v>0</v>
      </c>
      <c r="I648" s="203">
        <v>0</v>
      </c>
      <c r="J648" s="203">
        <v>28704</v>
      </c>
    </row>
    <row r="649" spans="1:10" ht="14.1" customHeight="1" x14ac:dyDescent="0.15">
      <c r="A649" s="219"/>
      <c r="B649" s="219"/>
      <c r="C649" s="219"/>
      <c r="D649" s="201" t="s">
        <v>179</v>
      </c>
      <c r="E649" s="203">
        <v>2</v>
      </c>
      <c r="F649" s="203">
        <v>7465</v>
      </c>
      <c r="G649" s="203">
        <v>14930</v>
      </c>
      <c r="H649" s="203">
        <v>0</v>
      </c>
      <c r="I649" s="203">
        <v>0</v>
      </c>
      <c r="J649" s="203">
        <v>14930</v>
      </c>
    </row>
    <row r="650" spans="1:10" ht="14.1" customHeight="1" x14ac:dyDescent="0.15">
      <c r="A650" s="219"/>
      <c r="B650" s="219"/>
      <c r="C650" s="219"/>
      <c r="D650" s="201" t="s">
        <v>79</v>
      </c>
      <c r="E650" s="203">
        <v>1</v>
      </c>
      <c r="F650" s="203">
        <v>7465</v>
      </c>
      <c r="G650" s="203">
        <v>7465</v>
      </c>
      <c r="H650" s="203">
        <v>0</v>
      </c>
      <c r="I650" s="203">
        <v>0</v>
      </c>
      <c r="J650" s="203">
        <v>7465</v>
      </c>
    </row>
    <row r="651" spans="1:10" ht="29.1" customHeight="1" x14ac:dyDescent="0.15">
      <c r="A651" s="219"/>
      <c r="B651" s="219"/>
      <c r="C651" s="221" t="s">
        <v>202</v>
      </c>
      <c r="D651" s="201" t="s">
        <v>81</v>
      </c>
      <c r="E651" s="203">
        <v>1</v>
      </c>
      <c r="F651" s="203">
        <v>30976</v>
      </c>
      <c r="G651" s="203">
        <v>30976</v>
      </c>
      <c r="H651" s="203">
        <v>1554</v>
      </c>
      <c r="I651" s="203">
        <v>1554</v>
      </c>
      <c r="J651" s="203">
        <v>29422</v>
      </c>
    </row>
    <row r="652" spans="1:10" ht="14.1" customHeight="1" x14ac:dyDescent="0.15">
      <c r="A652" s="219"/>
      <c r="B652" s="219"/>
      <c r="C652" s="219"/>
      <c r="D652" s="201" t="s">
        <v>77</v>
      </c>
      <c r="E652" s="203">
        <v>1</v>
      </c>
      <c r="F652" s="203">
        <v>2872</v>
      </c>
      <c r="G652" s="203">
        <v>2872</v>
      </c>
      <c r="H652" s="203">
        <v>1554</v>
      </c>
      <c r="I652" s="203">
        <v>1554</v>
      </c>
      <c r="J652" s="203">
        <v>1318</v>
      </c>
    </row>
    <row r="653" spans="1:10" ht="14.1" customHeight="1" x14ac:dyDescent="0.15">
      <c r="A653" s="219"/>
      <c r="B653" s="219"/>
      <c r="C653" s="219"/>
      <c r="D653" s="201" t="s">
        <v>71</v>
      </c>
      <c r="E653" s="203">
        <v>1</v>
      </c>
      <c r="F653" s="203">
        <v>28004</v>
      </c>
      <c r="G653" s="203">
        <v>28004</v>
      </c>
      <c r="H653" s="203">
        <v>1554</v>
      </c>
      <c r="I653" s="203">
        <v>1554</v>
      </c>
      <c r="J653" s="203">
        <v>26450</v>
      </c>
    </row>
    <row r="654" spans="1:10" ht="29.1" customHeight="1" x14ac:dyDescent="0.15">
      <c r="A654" s="219"/>
      <c r="B654" s="219"/>
      <c r="C654" s="221" t="s">
        <v>204</v>
      </c>
      <c r="D654" s="201" t="s">
        <v>81</v>
      </c>
      <c r="E654" s="203">
        <v>207</v>
      </c>
      <c r="F654" s="203">
        <v>30189</v>
      </c>
      <c r="G654" s="203">
        <v>6249123</v>
      </c>
      <c r="H654" s="203">
        <v>767</v>
      </c>
      <c r="I654" s="203">
        <v>158769</v>
      </c>
      <c r="J654" s="203">
        <v>6090354</v>
      </c>
    </row>
    <row r="655" spans="1:10" ht="14.1" customHeight="1" x14ac:dyDescent="0.15">
      <c r="A655" s="219"/>
      <c r="B655" s="219"/>
      <c r="C655" s="219"/>
      <c r="D655" s="201" t="s">
        <v>75</v>
      </c>
      <c r="E655" s="203">
        <v>836</v>
      </c>
      <c r="F655" s="203">
        <v>15119</v>
      </c>
      <c r="G655" s="203">
        <v>12639484</v>
      </c>
      <c r="H655" s="203">
        <v>767</v>
      </c>
      <c r="I655" s="203">
        <v>641212</v>
      </c>
      <c r="J655" s="203">
        <v>11998272</v>
      </c>
    </row>
    <row r="656" spans="1:10" ht="14.1" customHeight="1" x14ac:dyDescent="0.15">
      <c r="A656" s="219"/>
      <c r="B656" s="219"/>
      <c r="C656" s="219"/>
      <c r="D656" s="201" t="s">
        <v>76</v>
      </c>
      <c r="E656" s="203">
        <v>52</v>
      </c>
      <c r="F656" s="203">
        <v>11744</v>
      </c>
      <c r="G656" s="203">
        <v>610688</v>
      </c>
      <c r="H656" s="203">
        <v>767</v>
      </c>
      <c r="I656" s="203">
        <v>39884</v>
      </c>
      <c r="J656" s="203">
        <v>570804</v>
      </c>
    </row>
    <row r="657" spans="1:10" ht="14.1" customHeight="1" x14ac:dyDescent="0.15">
      <c r="A657" s="219"/>
      <c r="B657" s="219"/>
      <c r="C657" s="219"/>
      <c r="D657" s="201" t="s">
        <v>73</v>
      </c>
      <c r="E657" s="203">
        <v>303</v>
      </c>
      <c r="F657" s="203">
        <v>8232</v>
      </c>
      <c r="G657" s="203">
        <v>2494296</v>
      </c>
      <c r="H657" s="203">
        <v>767</v>
      </c>
      <c r="I657" s="203">
        <v>232401</v>
      </c>
      <c r="J657" s="203">
        <v>2261895</v>
      </c>
    </row>
    <row r="658" spans="1:10" ht="14.1" customHeight="1" x14ac:dyDescent="0.15">
      <c r="A658" s="219"/>
      <c r="B658" s="219"/>
      <c r="C658" s="219"/>
      <c r="D658" s="201" t="s">
        <v>71</v>
      </c>
      <c r="E658" s="203">
        <v>17</v>
      </c>
      <c r="F658" s="203">
        <v>27217</v>
      </c>
      <c r="G658" s="203">
        <v>462689</v>
      </c>
      <c r="H658" s="203">
        <v>767</v>
      </c>
      <c r="I658" s="203">
        <v>13039</v>
      </c>
      <c r="J658" s="203">
        <v>449650</v>
      </c>
    </row>
    <row r="659" spans="1:10" ht="14.1" customHeight="1" x14ac:dyDescent="0.15">
      <c r="A659" s="219"/>
      <c r="B659" s="219"/>
      <c r="C659" s="219"/>
      <c r="D659" s="201" t="s">
        <v>183</v>
      </c>
      <c r="E659" s="203">
        <v>10</v>
      </c>
      <c r="F659" s="203">
        <v>6347</v>
      </c>
      <c r="G659" s="203">
        <v>63470</v>
      </c>
      <c r="H659" s="203">
        <v>767</v>
      </c>
      <c r="I659" s="203">
        <v>7670</v>
      </c>
      <c r="J659" s="203">
        <v>55800</v>
      </c>
    </row>
    <row r="660" spans="1:10" ht="14.1" customHeight="1" x14ac:dyDescent="0.15">
      <c r="A660" s="219"/>
      <c r="B660" s="220" t="s">
        <v>211</v>
      </c>
      <c r="C660" s="218" t="s">
        <v>69</v>
      </c>
      <c r="D660" s="201" t="s">
        <v>179</v>
      </c>
      <c r="E660" s="203">
        <v>1</v>
      </c>
      <c r="F660" s="203">
        <v>7465</v>
      </c>
      <c r="G660" s="203">
        <v>7465</v>
      </c>
      <c r="H660" s="203">
        <v>1028</v>
      </c>
      <c r="I660" s="203">
        <v>1028</v>
      </c>
      <c r="J660" s="203">
        <v>6437</v>
      </c>
    </row>
    <row r="661" spans="1:10" ht="14.1" customHeight="1" x14ac:dyDescent="0.15">
      <c r="A661" s="219"/>
      <c r="B661" s="219"/>
      <c r="C661" s="219"/>
      <c r="D661" s="201" t="s">
        <v>79</v>
      </c>
      <c r="E661" s="203">
        <v>3</v>
      </c>
      <c r="F661" s="203">
        <v>7465</v>
      </c>
      <c r="G661" s="203">
        <v>22395</v>
      </c>
      <c r="H661" s="203">
        <v>1028</v>
      </c>
      <c r="I661" s="203">
        <v>3085</v>
      </c>
      <c r="J661" s="203">
        <v>19310</v>
      </c>
    </row>
    <row r="662" spans="1:10" ht="29.1" customHeight="1" x14ac:dyDescent="0.15">
      <c r="A662" s="219"/>
      <c r="B662" s="219"/>
      <c r="C662" s="221" t="s">
        <v>204</v>
      </c>
      <c r="D662" s="201" t="s">
        <v>81</v>
      </c>
      <c r="E662" s="203">
        <v>48</v>
      </c>
      <c r="F662" s="203">
        <v>30189</v>
      </c>
      <c r="G662" s="203">
        <v>1449072</v>
      </c>
      <c r="H662" s="203">
        <v>1795</v>
      </c>
      <c r="I662" s="203">
        <v>86169</v>
      </c>
      <c r="J662" s="203">
        <v>1362903</v>
      </c>
    </row>
    <row r="663" spans="1:10" ht="14.1" customHeight="1" x14ac:dyDescent="0.15">
      <c r="A663" s="219"/>
      <c r="B663" s="219"/>
      <c r="C663" s="219"/>
      <c r="D663" s="201" t="s">
        <v>73</v>
      </c>
      <c r="E663" s="203">
        <v>166</v>
      </c>
      <c r="F663" s="203">
        <v>8232</v>
      </c>
      <c r="G663" s="203">
        <v>1366512</v>
      </c>
      <c r="H663" s="203">
        <v>1795</v>
      </c>
      <c r="I663" s="203">
        <v>298001</v>
      </c>
      <c r="J663" s="203">
        <v>1068511</v>
      </c>
    </row>
    <row r="664" spans="1:10" ht="29.1" customHeight="1" x14ac:dyDescent="0.15">
      <c r="A664" s="221" t="s">
        <v>122</v>
      </c>
      <c r="B664" s="219" t="s">
        <v>55</v>
      </c>
      <c r="C664" s="219"/>
      <c r="D664" s="219"/>
      <c r="E664" s="203">
        <v>3549</v>
      </c>
      <c r="F664" s="203"/>
      <c r="G664" s="203">
        <v>45508574</v>
      </c>
      <c r="H664" s="203"/>
      <c r="I664" s="203">
        <v>4212853</v>
      </c>
      <c r="J664" s="203">
        <v>41295721</v>
      </c>
    </row>
    <row r="665" spans="1:10" ht="14.1" customHeight="1" x14ac:dyDescent="0.15">
      <c r="A665" s="219"/>
      <c r="B665" s="201" t="s">
        <v>65</v>
      </c>
      <c r="C665" s="201" t="s">
        <v>66</v>
      </c>
      <c r="D665" s="201" t="s">
        <v>67</v>
      </c>
      <c r="E665" s="216">
        <v>3</v>
      </c>
      <c r="F665" s="216">
        <v>11085</v>
      </c>
      <c r="G665" s="216">
        <v>33255</v>
      </c>
      <c r="H665" s="216">
        <v>0</v>
      </c>
      <c r="I665" s="216">
        <v>0</v>
      </c>
      <c r="J665" s="216">
        <v>33255</v>
      </c>
    </row>
    <row r="666" spans="1:10" ht="14.1" customHeight="1" x14ac:dyDescent="0.15">
      <c r="A666" s="219"/>
      <c r="B666" s="220" t="s">
        <v>68</v>
      </c>
      <c r="C666" s="218" t="s">
        <v>69</v>
      </c>
      <c r="D666" s="201" t="s">
        <v>177</v>
      </c>
      <c r="E666" s="217"/>
      <c r="F666" s="217"/>
      <c r="G666" s="217"/>
      <c r="H666" s="217"/>
      <c r="I666" s="217"/>
      <c r="J666" s="217"/>
    </row>
    <row r="667" spans="1:10" ht="14.1" customHeight="1" x14ac:dyDescent="0.15">
      <c r="A667" s="219"/>
      <c r="B667" s="219"/>
      <c r="C667" s="219"/>
      <c r="D667" s="201" t="s">
        <v>175</v>
      </c>
      <c r="E667" s="203">
        <v>1</v>
      </c>
      <c r="F667" s="203">
        <v>11085</v>
      </c>
      <c r="G667" s="203">
        <v>11085</v>
      </c>
      <c r="H667" s="203">
        <v>0</v>
      </c>
      <c r="I667" s="203">
        <v>0</v>
      </c>
      <c r="J667" s="203">
        <v>11085</v>
      </c>
    </row>
    <row r="668" spans="1:10" ht="29.1" customHeight="1" x14ac:dyDescent="0.15">
      <c r="A668" s="219"/>
      <c r="B668" s="219"/>
      <c r="C668" s="202" t="s">
        <v>204</v>
      </c>
      <c r="D668" s="201" t="s">
        <v>176</v>
      </c>
      <c r="E668" s="203">
        <v>112</v>
      </c>
      <c r="F668" s="203">
        <v>11852</v>
      </c>
      <c r="G668" s="203">
        <v>1327424</v>
      </c>
      <c r="H668" s="203">
        <v>1778</v>
      </c>
      <c r="I668" s="203">
        <v>199136</v>
      </c>
      <c r="J668" s="203">
        <v>1128288</v>
      </c>
    </row>
    <row r="669" spans="1:10" ht="29.1" customHeight="1" x14ac:dyDescent="0.15">
      <c r="A669" s="219"/>
      <c r="B669" s="221" t="s">
        <v>210</v>
      </c>
      <c r="C669" s="218" t="s">
        <v>69</v>
      </c>
      <c r="D669" s="201" t="s">
        <v>87</v>
      </c>
      <c r="E669" s="203">
        <v>1</v>
      </c>
      <c r="F669" s="203">
        <v>29422</v>
      </c>
      <c r="G669" s="203">
        <v>29422</v>
      </c>
      <c r="H669" s="203">
        <v>0</v>
      </c>
      <c r="I669" s="203">
        <v>0</v>
      </c>
      <c r="J669" s="203">
        <v>29422</v>
      </c>
    </row>
    <row r="670" spans="1:10" ht="14.1" customHeight="1" x14ac:dyDescent="0.15">
      <c r="A670" s="219"/>
      <c r="B670" s="219"/>
      <c r="C670" s="219"/>
      <c r="D670" s="201" t="s">
        <v>80</v>
      </c>
      <c r="E670" s="203">
        <v>7</v>
      </c>
      <c r="F670" s="203">
        <v>14352</v>
      </c>
      <c r="G670" s="203">
        <v>100464</v>
      </c>
      <c r="H670" s="203">
        <v>0</v>
      </c>
      <c r="I670" s="203">
        <v>0</v>
      </c>
      <c r="J670" s="203">
        <v>100464</v>
      </c>
    </row>
    <row r="671" spans="1:10" ht="14.1" customHeight="1" x14ac:dyDescent="0.15">
      <c r="A671" s="219"/>
      <c r="B671" s="219"/>
      <c r="C671" s="219"/>
      <c r="D671" s="201" t="s">
        <v>179</v>
      </c>
      <c r="E671" s="203">
        <v>1</v>
      </c>
      <c r="F671" s="203">
        <v>7465</v>
      </c>
      <c r="G671" s="203">
        <v>7465</v>
      </c>
      <c r="H671" s="203">
        <v>0</v>
      </c>
      <c r="I671" s="203">
        <v>0</v>
      </c>
      <c r="J671" s="203">
        <v>7465</v>
      </c>
    </row>
    <row r="672" spans="1:10" ht="14.1" customHeight="1" x14ac:dyDescent="0.15">
      <c r="A672" s="219"/>
      <c r="B672" s="219"/>
      <c r="C672" s="219"/>
      <c r="D672" s="201" t="s">
        <v>79</v>
      </c>
      <c r="E672" s="203">
        <v>1</v>
      </c>
      <c r="F672" s="203">
        <v>7465</v>
      </c>
      <c r="G672" s="203">
        <v>7465</v>
      </c>
      <c r="H672" s="203">
        <v>0</v>
      </c>
      <c r="I672" s="203">
        <v>0</v>
      </c>
      <c r="J672" s="203">
        <v>7465</v>
      </c>
    </row>
    <row r="673" spans="1:10" ht="14.1" customHeight="1" x14ac:dyDescent="0.15">
      <c r="A673" s="219"/>
      <c r="B673" s="219"/>
      <c r="C673" s="219"/>
      <c r="D673" s="201" t="s">
        <v>185</v>
      </c>
      <c r="E673" s="203">
        <v>1</v>
      </c>
      <c r="F673" s="203">
        <v>4479</v>
      </c>
      <c r="G673" s="203">
        <v>4479</v>
      </c>
      <c r="H673" s="203">
        <v>0</v>
      </c>
      <c r="I673" s="203">
        <v>0</v>
      </c>
      <c r="J673" s="203">
        <v>4479</v>
      </c>
    </row>
    <row r="674" spans="1:10" ht="29.1" customHeight="1" x14ac:dyDescent="0.15">
      <c r="A674" s="219"/>
      <c r="B674" s="219"/>
      <c r="C674" s="221" t="s">
        <v>202</v>
      </c>
      <c r="D674" s="201" t="s">
        <v>81</v>
      </c>
      <c r="E674" s="203">
        <v>6</v>
      </c>
      <c r="F674" s="203">
        <v>30976</v>
      </c>
      <c r="G674" s="203">
        <v>185856</v>
      </c>
      <c r="H674" s="203">
        <v>1554</v>
      </c>
      <c r="I674" s="203">
        <v>9324</v>
      </c>
      <c r="J674" s="203">
        <v>176532</v>
      </c>
    </row>
    <row r="675" spans="1:10" ht="14.1" customHeight="1" x14ac:dyDescent="0.15">
      <c r="A675" s="219"/>
      <c r="B675" s="219"/>
      <c r="C675" s="219"/>
      <c r="D675" s="201" t="s">
        <v>75</v>
      </c>
      <c r="E675" s="203">
        <v>1</v>
      </c>
      <c r="F675" s="203">
        <v>15906</v>
      </c>
      <c r="G675" s="203">
        <v>15906</v>
      </c>
      <c r="H675" s="203">
        <v>1554</v>
      </c>
      <c r="I675" s="203">
        <v>1554</v>
      </c>
      <c r="J675" s="203">
        <v>14352</v>
      </c>
    </row>
    <row r="676" spans="1:10" ht="14.1" customHeight="1" x14ac:dyDescent="0.15">
      <c r="A676" s="219"/>
      <c r="B676" s="219"/>
      <c r="C676" s="219"/>
      <c r="D676" s="201" t="s">
        <v>76</v>
      </c>
      <c r="E676" s="203">
        <v>2</v>
      </c>
      <c r="F676" s="203">
        <v>12531</v>
      </c>
      <c r="G676" s="203">
        <v>25062</v>
      </c>
      <c r="H676" s="203">
        <v>1554</v>
      </c>
      <c r="I676" s="203">
        <v>3108</v>
      </c>
      <c r="J676" s="203">
        <v>21954</v>
      </c>
    </row>
    <row r="677" spans="1:10" ht="14.1" customHeight="1" x14ac:dyDescent="0.15">
      <c r="A677" s="219"/>
      <c r="B677" s="219"/>
      <c r="C677" s="219"/>
      <c r="D677" s="201" t="s">
        <v>73</v>
      </c>
      <c r="E677" s="203">
        <v>3</v>
      </c>
      <c r="F677" s="203">
        <v>9019</v>
      </c>
      <c r="G677" s="203">
        <v>27057</v>
      </c>
      <c r="H677" s="203">
        <v>1554</v>
      </c>
      <c r="I677" s="203">
        <v>4662</v>
      </c>
      <c r="J677" s="203">
        <v>22395</v>
      </c>
    </row>
    <row r="678" spans="1:10" ht="14.1" customHeight="1" x14ac:dyDescent="0.15">
      <c r="A678" s="219"/>
      <c r="B678" s="219"/>
      <c r="C678" s="219"/>
      <c r="D678" s="201" t="s">
        <v>182</v>
      </c>
      <c r="E678" s="203">
        <v>1</v>
      </c>
      <c r="F678" s="203">
        <v>6033</v>
      </c>
      <c r="G678" s="203">
        <v>6033</v>
      </c>
      <c r="H678" s="203">
        <v>1554</v>
      </c>
      <c r="I678" s="203">
        <v>1554</v>
      </c>
      <c r="J678" s="203">
        <v>4479</v>
      </c>
    </row>
    <row r="679" spans="1:10" ht="14.1" customHeight="1" x14ac:dyDescent="0.15">
      <c r="A679" s="219"/>
      <c r="B679" s="219"/>
      <c r="C679" s="219"/>
      <c r="D679" s="201" t="s">
        <v>183</v>
      </c>
      <c r="E679" s="203">
        <v>2</v>
      </c>
      <c r="F679" s="203">
        <v>7134</v>
      </c>
      <c r="G679" s="203">
        <v>14268</v>
      </c>
      <c r="H679" s="203">
        <v>1554</v>
      </c>
      <c r="I679" s="203">
        <v>3108</v>
      </c>
      <c r="J679" s="203">
        <v>11160</v>
      </c>
    </row>
    <row r="680" spans="1:10" ht="29.1" customHeight="1" x14ac:dyDescent="0.15">
      <c r="A680" s="219"/>
      <c r="B680" s="219"/>
      <c r="C680" s="202" t="s">
        <v>203</v>
      </c>
      <c r="D680" s="201" t="s">
        <v>182</v>
      </c>
      <c r="E680" s="203">
        <v>50</v>
      </c>
      <c r="F680" s="203">
        <v>5785</v>
      </c>
      <c r="G680" s="203">
        <v>289236</v>
      </c>
      <c r="H680" s="203">
        <v>1495</v>
      </c>
      <c r="I680" s="203">
        <v>74750</v>
      </c>
      <c r="J680" s="203">
        <v>214486</v>
      </c>
    </row>
    <row r="681" spans="1:10" ht="29.1" customHeight="1" x14ac:dyDescent="0.15">
      <c r="A681" s="219"/>
      <c r="B681" s="219"/>
      <c r="C681" s="221" t="s">
        <v>204</v>
      </c>
      <c r="D681" s="201" t="s">
        <v>72</v>
      </c>
      <c r="E681" s="203">
        <v>17</v>
      </c>
      <c r="F681" s="203">
        <v>3571</v>
      </c>
      <c r="G681" s="203">
        <v>60707</v>
      </c>
      <c r="H681" s="203">
        <v>767</v>
      </c>
      <c r="I681" s="203">
        <v>13039</v>
      </c>
      <c r="J681" s="203">
        <v>47668</v>
      </c>
    </row>
    <row r="682" spans="1:10" ht="14.1" customHeight="1" x14ac:dyDescent="0.15">
      <c r="A682" s="219"/>
      <c r="B682" s="219"/>
      <c r="C682" s="219"/>
      <c r="D682" s="201" t="s">
        <v>81</v>
      </c>
      <c r="E682" s="203">
        <v>451</v>
      </c>
      <c r="F682" s="203">
        <v>30189</v>
      </c>
      <c r="G682" s="203">
        <v>13615239</v>
      </c>
      <c r="H682" s="203">
        <v>767</v>
      </c>
      <c r="I682" s="203">
        <v>345917</v>
      </c>
      <c r="J682" s="203">
        <v>13269322</v>
      </c>
    </row>
    <row r="683" spans="1:10" ht="14.1" customHeight="1" x14ac:dyDescent="0.15">
      <c r="A683" s="219"/>
      <c r="B683" s="219"/>
      <c r="C683" s="219"/>
      <c r="D683" s="201" t="s">
        <v>75</v>
      </c>
      <c r="E683" s="203">
        <v>702</v>
      </c>
      <c r="F683" s="203">
        <v>15119</v>
      </c>
      <c r="G683" s="203">
        <v>10613538</v>
      </c>
      <c r="H683" s="203">
        <v>767</v>
      </c>
      <c r="I683" s="203">
        <v>538434</v>
      </c>
      <c r="J683" s="203">
        <v>10075104</v>
      </c>
    </row>
    <row r="684" spans="1:10" ht="14.1" customHeight="1" x14ac:dyDescent="0.15">
      <c r="A684" s="219"/>
      <c r="B684" s="219"/>
      <c r="C684" s="219"/>
      <c r="D684" s="201" t="s">
        <v>76</v>
      </c>
      <c r="E684" s="203">
        <v>134</v>
      </c>
      <c r="F684" s="203">
        <v>11744</v>
      </c>
      <c r="G684" s="203">
        <v>1573696</v>
      </c>
      <c r="H684" s="203">
        <v>767</v>
      </c>
      <c r="I684" s="203">
        <v>102778</v>
      </c>
      <c r="J684" s="203">
        <v>1470918</v>
      </c>
    </row>
    <row r="685" spans="1:10" ht="14.1" customHeight="1" x14ac:dyDescent="0.15">
      <c r="A685" s="219"/>
      <c r="B685" s="219"/>
      <c r="C685" s="219"/>
      <c r="D685" s="201" t="s">
        <v>73</v>
      </c>
      <c r="E685" s="203">
        <v>603</v>
      </c>
      <c r="F685" s="203">
        <v>8232</v>
      </c>
      <c r="G685" s="203">
        <v>4963896</v>
      </c>
      <c r="H685" s="203">
        <v>767</v>
      </c>
      <c r="I685" s="203">
        <v>462501</v>
      </c>
      <c r="J685" s="203">
        <v>4501395</v>
      </c>
    </row>
    <row r="686" spans="1:10" ht="14.1" customHeight="1" x14ac:dyDescent="0.15">
      <c r="A686" s="219"/>
      <c r="B686" s="219"/>
      <c r="C686" s="219"/>
      <c r="D686" s="201" t="s">
        <v>84</v>
      </c>
      <c r="E686" s="203">
        <v>1</v>
      </c>
      <c r="F686" s="203">
        <v>3402</v>
      </c>
      <c r="G686" s="203">
        <v>3402</v>
      </c>
      <c r="H686" s="203">
        <v>767</v>
      </c>
      <c r="I686" s="203">
        <v>767</v>
      </c>
      <c r="J686" s="203">
        <v>2635</v>
      </c>
    </row>
    <row r="687" spans="1:10" ht="14.1" customHeight="1" x14ac:dyDescent="0.15">
      <c r="A687" s="219"/>
      <c r="B687" s="219"/>
      <c r="C687" s="219"/>
      <c r="D687" s="201" t="s">
        <v>182</v>
      </c>
      <c r="E687" s="203">
        <v>7</v>
      </c>
      <c r="F687" s="203">
        <v>5246</v>
      </c>
      <c r="G687" s="203">
        <v>36722</v>
      </c>
      <c r="H687" s="203">
        <v>767</v>
      </c>
      <c r="I687" s="203">
        <v>5369</v>
      </c>
      <c r="J687" s="203">
        <v>31353</v>
      </c>
    </row>
    <row r="688" spans="1:10" ht="14.1" customHeight="1" x14ac:dyDescent="0.15">
      <c r="A688" s="219"/>
      <c r="B688" s="219"/>
      <c r="C688" s="219"/>
      <c r="D688" s="201" t="s">
        <v>183</v>
      </c>
      <c r="E688" s="203">
        <v>161</v>
      </c>
      <c r="F688" s="203">
        <v>6347</v>
      </c>
      <c r="G688" s="203">
        <v>1021867</v>
      </c>
      <c r="H688" s="203">
        <v>767</v>
      </c>
      <c r="I688" s="203">
        <v>123487</v>
      </c>
      <c r="J688" s="203">
        <v>898380</v>
      </c>
    </row>
    <row r="689" spans="1:10" ht="14.1" customHeight="1" x14ac:dyDescent="0.15">
      <c r="A689" s="219"/>
      <c r="B689" s="220" t="s">
        <v>211</v>
      </c>
      <c r="C689" s="218" t="s">
        <v>69</v>
      </c>
      <c r="D689" s="201" t="s">
        <v>179</v>
      </c>
      <c r="E689" s="203">
        <v>4</v>
      </c>
      <c r="F689" s="203">
        <v>7465</v>
      </c>
      <c r="G689" s="203">
        <v>29860</v>
      </c>
      <c r="H689" s="203">
        <v>1028</v>
      </c>
      <c r="I689" s="203">
        <v>4113</v>
      </c>
      <c r="J689" s="203">
        <v>25747</v>
      </c>
    </row>
    <row r="690" spans="1:10" ht="14.1" customHeight="1" x14ac:dyDescent="0.15">
      <c r="A690" s="219"/>
      <c r="B690" s="219"/>
      <c r="C690" s="219"/>
      <c r="D690" s="201" t="s">
        <v>79</v>
      </c>
      <c r="E690" s="203">
        <v>2</v>
      </c>
      <c r="F690" s="203">
        <v>7465</v>
      </c>
      <c r="G690" s="203">
        <v>14930</v>
      </c>
      <c r="H690" s="203">
        <v>1028</v>
      </c>
      <c r="I690" s="203">
        <v>2056</v>
      </c>
      <c r="J690" s="203">
        <v>12874</v>
      </c>
    </row>
    <row r="691" spans="1:10" ht="29.1" customHeight="1" x14ac:dyDescent="0.15">
      <c r="A691" s="219"/>
      <c r="B691" s="219"/>
      <c r="C691" s="202" t="s">
        <v>202</v>
      </c>
      <c r="D691" s="201" t="s">
        <v>73</v>
      </c>
      <c r="E691" s="203">
        <v>36</v>
      </c>
      <c r="F691" s="203">
        <v>9019</v>
      </c>
      <c r="G691" s="203">
        <v>324684</v>
      </c>
      <c r="H691" s="203">
        <v>2582</v>
      </c>
      <c r="I691" s="203">
        <v>92959</v>
      </c>
      <c r="J691" s="203">
        <v>231725</v>
      </c>
    </row>
    <row r="692" spans="1:10" ht="29.1" customHeight="1" x14ac:dyDescent="0.15">
      <c r="A692" s="219"/>
      <c r="B692" s="219"/>
      <c r="C692" s="221" t="s">
        <v>204</v>
      </c>
      <c r="D692" s="201" t="s">
        <v>81</v>
      </c>
      <c r="E692" s="203">
        <v>44</v>
      </c>
      <c r="F692" s="203">
        <v>30189</v>
      </c>
      <c r="G692" s="203">
        <v>1328316</v>
      </c>
      <c r="H692" s="203">
        <v>1795</v>
      </c>
      <c r="I692" s="203">
        <v>78988</v>
      </c>
      <c r="J692" s="203">
        <v>1249328</v>
      </c>
    </row>
    <row r="693" spans="1:10" ht="14.1" customHeight="1" x14ac:dyDescent="0.15">
      <c r="A693" s="219"/>
      <c r="B693" s="219"/>
      <c r="C693" s="219"/>
      <c r="D693" s="201" t="s">
        <v>73</v>
      </c>
      <c r="E693" s="203">
        <v>1195</v>
      </c>
      <c r="F693" s="203">
        <v>8232</v>
      </c>
      <c r="G693" s="203">
        <v>9837240</v>
      </c>
      <c r="H693" s="203">
        <v>1795</v>
      </c>
      <c r="I693" s="203">
        <v>2145248</v>
      </c>
      <c r="J693" s="203">
        <v>7691992</v>
      </c>
    </row>
    <row r="694" spans="1:10" ht="29.1" customHeight="1" x14ac:dyDescent="0.15">
      <c r="A694" s="221" t="s">
        <v>123</v>
      </c>
      <c r="B694" s="219" t="s">
        <v>55</v>
      </c>
      <c r="C694" s="219"/>
      <c r="D694" s="219"/>
      <c r="E694" s="203">
        <v>26025</v>
      </c>
      <c r="F694" s="203"/>
      <c r="G694" s="203">
        <v>327830349</v>
      </c>
      <c r="H694" s="203"/>
      <c r="I694" s="203">
        <v>40388662</v>
      </c>
      <c r="J694" s="203">
        <v>287441687</v>
      </c>
    </row>
    <row r="695" spans="1:10" ht="14.1" customHeight="1" x14ac:dyDescent="0.15">
      <c r="A695" s="219"/>
      <c r="B695" s="201" t="s">
        <v>65</v>
      </c>
      <c r="C695" s="201" t="s">
        <v>66</v>
      </c>
      <c r="D695" s="201" t="s">
        <v>67</v>
      </c>
      <c r="E695" s="216">
        <v>50</v>
      </c>
      <c r="F695" s="216">
        <v>11085</v>
      </c>
      <c r="G695" s="216">
        <v>554250</v>
      </c>
      <c r="H695" s="216">
        <v>0</v>
      </c>
      <c r="I695" s="216">
        <v>0</v>
      </c>
      <c r="J695" s="216">
        <v>554250</v>
      </c>
    </row>
    <row r="696" spans="1:10" ht="14.1" customHeight="1" x14ac:dyDescent="0.15">
      <c r="A696" s="219"/>
      <c r="B696" s="220" t="s">
        <v>68</v>
      </c>
      <c r="C696" s="218" t="s">
        <v>69</v>
      </c>
      <c r="D696" s="201" t="s">
        <v>177</v>
      </c>
      <c r="E696" s="217"/>
      <c r="F696" s="217"/>
      <c r="G696" s="217"/>
      <c r="H696" s="217"/>
      <c r="I696" s="217"/>
      <c r="J696" s="217"/>
    </row>
    <row r="697" spans="1:10" ht="14.1" customHeight="1" x14ac:dyDescent="0.15">
      <c r="A697" s="219"/>
      <c r="B697" s="219"/>
      <c r="C697" s="219"/>
      <c r="D697" s="201" t="s">
        <v>175</v>
      </c>
      <c r="E697" s="203">
        <v>20</v>
      </c>
      <c r="F697" s="203">
        <v>11085</v>
      </c>
      <c r="G697" s="203">
        <v>221700</v>
      </c>
      <c r="H697" s="203">
        <v>0</v>
      </c>
      <c r="I697" s="203">
        <v>0</v>
      </c>
      <c r="J697" s="203">
        <v>221700</v>
      </c>
    </row>
    <row r="698" spans="1:10" ht="29.1" customHeight="1" x14ac:dyDescent="0.15">
      <c r="A698" s="219"/>
      <c r="B698" s="219"/>
      <c r="C698" s="202" t="s">
        <v>202</v>
      </c>
      <c r="D698" s="201" t="s">
        <v>176</v>
      </c>
      <c r="E698" s="203">
        <v>9</v>
      </c>
      <c r="F698" s="203">
        <v>12639</v>
      </c>
      <c r="G698" s="203">
        <v>113751</v>
      </c>
      <c r="H698" s="203">
        <v>2565</v>
      </c>
      <c r="I698" s="203">
        <v>23085</v>
      </c>
      <c r="J698" s="203">
        <v>90666</v>
      </c>
    </row>
    <row r="699" spans="1:10" ht="29.1" customHeight="1" x14ac:dyDescent="0.15">
      <c r="A699" s="219"/>
      <c r="B699" s="219"/>
      <c r="C699" s="202" t="s">
        <v>204</v>
      </c>
      <c r="D699" s="201" t="s">
        <v>176</v>
      </c>
      <c r="E699" s="203">
        <v>2502</v>
      </c>
      <c r="F699" s="203">
        <v>11852</v>
      </c>
      <c r="G699" s="203">
        <v>29653704</v>
      </c>
      <c r="H699" s="203">
        <v>1778</v>
      </c>
      <c r="I699" s="203">
        <v>4448556</v>
      </c>
      <c r="J699" s="203">
        <v>25205148</v>
      </c>
    </row>
    <row r="700" spans="1:10" ht="29.1" customHeight="1" x14ac:dyDescent="0.15">
      <c r="A700" s="219"/>
      <c r="B700" s="220" t="s">
        <v>78</v>
      </c>
      <c r="C700" s="221" t="s">
        <v>202</v>
      </c>
      <c r="D700" s="201" t="s">
        <v>73</v>
      </c>
      <c r="E700" s="203">
        <v>1</v>
      </c>
      <c r="F700" s="203">
        <v>9019</v>
      </c>
      <c r="G700" s="203">
        <v>9019</v>
      </c>
      <c r="H700" s="203">
        <v>2034</v>
      </c>
      <c r="I700" s="203">
        <v>2034</v>
      </c>
      <c r="J700" s="203">
        <v>6985</v>
      </c>
    </row>
    <row r="701" spans="1:10" ht="14.1" customHeight="1" x14ac:dyDescent="0.15">
      <c r="A701" s="219"/>
      <c r="B701" s="219"/>
      <c r="C701" s="219"/>
      <c r="D701" s="201" t="s">
        <v>93</v>
      </c>
      <c r="E701" s="203">
        <v>140</v>
      </c>
      <c r="F701" s="203">
        <v>9151</v>
      </c>
      <c r="G701" s="203">
        <v>1281140</v>
      </c>
      <c r="H701" s="203">
        <v>2166</v>
      </c>
      <c r="I701" s="203">
        <v>303198</v>
      </c>
      <c r="J701" s="203">
        <v>977942</v>
      </c>
    </row>
    <row r="702" spans="1:10" ht="29.1" customHeight="1" x14ac:dyDescent="0.15">
      <c r="A702" s="219"/>
      <c r="B702" s="219"/>
      <c r="C702" s="221" t="s">
        <v>204</v>
      </c>
      <c r="D702" s="201" t="s">
        <v>73</v>
      </c>
      <c r="E702" s="203">
        <v>3387</v>
      </c>
      <c r="F702" s="203">
        <v>8232</v>
      </c>
      <c r="G702" s="203">
        <v>27881784</v>
      </c>
      <c r="H702" s="203">
        <v>1247</v>
      </c>
      <c r="I702" s="203">
        <v>4222584</v>
      </c>
      <c r="J702" s="203">
        <v>23659200</v>
      </c>
    </row>
    <row r="703" spans="1:10" ht="14.1" customHeight="1" x14ac:dyDescent="0.15">
      <c r="A703" s="219"/>
      <c r="B703" s="219"/>
      <c r="C703" s="219"/>
      <c r="D703" s="201" t="s">
        <v>93</v>
      </c>
      <c r="E703" s="203">
        <v>1056</v>
      </c>
      <c r="F703" s="203">
        <v>8364</v>
      </c>
      <c r="G703" s="203">
        <v>8832384</v>
      </c>
      <c r="H703" s="203">
        <v>1379</v>
      </c>
      <c r="I703" s="203">
        <v>1455911</v>
      </c>
      <c r="J703" s="203">
        <v>7376473</v>
      </c>
    </row>
    <row r="704" spans="1:10" ht="14.1" customHeight="1" x14ac:dyDescent="0.15">
      <c r="A704" s="219"/>
      <c r="B704" s="220" t="s">
        <v>205</v>
      </c>
      <c r="C704" s="218" t="s">
        <v>114</v>
      </c>
      <c r="D704" s="201" t="s">
        <v>206</v>
      </c>
      <c r="E704" s="203">
        <v>1</v>
      </c>
      <c r="F704" s="203">
        <v>23764</v>
      </c>
      <c r="G704" s="203">
        <v>23764</v>
      </c>
      <c r="H704" s="203">
        <v>3941</v>
      </c>
      <c r="I704" s="203">
        <v>3941</v>
      </c>
      <c r="J704" s="203">
        <v>19823</v>
      </c>
    </row>
    <row r="705" spans="1:10" ht="14.1" customHeight="1" x14ac:dyDescent="0.15">
      <c r="A705" s="219"/>
      <c r="B705" s="219"/>
      <c r="C705" s="219"/>
      <c r="D705" s="201" t="s">
        <v>208</v>
      </c>
      <c r="E705" s="203">
        <v>177</v>
      </c>
      <c r="F705" s="203">
        <v>20467</v>
      </c>
      <c r="G705" s="203">
        <v>3622659</v>
      </c>
      <c r="H705" s="203">
        <v>3941</v>
      </c>
      <c r="I705" s="203">
        <v>697557</v>
      </c>
      <c r="J705" s="203">
        <v>2925102</v>
      </c>
    </row>
    <row r="706" spans="1:10" ht="29.1" customHeight="1" x14ac:dyDescent="0.15">
      <c r="A706" s="219"/>
      <c r="B706" s="221" t="s">
        <v>210</v>
      </c>
      <c r="C706" s="218" t="s">
        <v>69</v>
      </c>
      <c r="D706" s="201" t="s">
        <v>188</v>
      </c>
      <c r="E706" s="203">
        <v>4</v>
      </c>
      <c r="F706" s="203">
        <v>29422</v>
      </c>
      <c r="G706" s="203">
        <v>117688</v>
      </c>
      <c r="H706" s="203">
        <v>0</v>
      </c>
      <c r="I706" s="203">
        <v>0</v>
      </c>
      <c r="J706" s="203">
        <v>117688</v>
      </c>
    </row>
    <row r="707" spans="1:10" ht="14.1" customHeight="1" x14ac:dyDescent="0.15">
      <c r="A707" s="219"/>
      <c r="B707" s="219"/>
      <c r="C707" s="219"/>
      <c r="D707" s="201" t="s">
        <v>87</v>
      </c>
      <c r="E707" s="203">
        <v>2</v>
      </c>
      <c r="F707" s="203">
        <v>29422</v>
      </c>
      <c r="G707" s="203">
        <v>58844</v>
      </c>
      <c r="H707" s="203">
        <v>0</v>
      </c>
      <c r="I707" s="203">
        <v>0</v>
      </c>
      <c r="J707" s="203">
        <v>58844</v>
      </c>
    </row>
    <row r="708" spans="1:10" ht="14.1" customHeight="1" x14ac:dyDescent="0.15">
      <c r="A708" s="219"/>
      <c r="B708" s="219"/>
      <c r="C708" s="219"/>
      <c r="D708" s="201" t="s">
        <v>184</v>
      </c>
      <c r="E708" s="203">
        <v>6</v>
      </c>
      <c r="F708" s="203">
        <v>14352</v>
      </c>
      <c r="G708" s="203">
        <v>86112</v>
      </c>
      <c r="H708" s="203">
        <v>0</v>
      </c>
      <c r="I708" s="203">
        <v>0</v>
      </c>
      <c r="J708" s="203">
        <v>86112</v>
      </c>
    </row>
    <row r="709" spans="1:10" ht="14.1" customHeight="1" x14ac:dyDescent="0.15">
      <c r="A709" s="219"/>
      <c r="B709" s="219"/>
      <c r="C709" s="219"/>
      <c r="D709" s="201" t="s">
        <v>80</v>
      </c>
      <c r="E709" s="203">
        <v>3</v>
      </c>
      <c r="F709" s="203">
        <v>14352</v>
      </c>
      <c r="G709" s="203">
        <v>43056</v>
      </c>
      <c r="H709" s="203">
        <v>0</v>
      </c>
      <c r="I709" s="203">
        <v>0</v>
      </c>
      <c r="J709" s="203">
        <v>43056</v>
      </c>
    </row>
    <row r="710" spans="1:10" ht="14.1" customHeight="1" x14ac:dyDescent="0.15">
      <c r="A710" s="219"/>
      <c r="B710" s="219"/>
      <c r="C710" s="219"/>
      <c r="D710" s="201" t="s">
        <v>179</v>
      </c>
      <c r="E710" s="203">
        <v>5</v>
      </c>
      <c r="F710" s="203">
        <v>7465</v>
      </c>
      <c r="G710" s="203">
        <v>37325</v>
      </c>
      <c r="H710" s="203">
        <v>0</v>
      </c>
      <c r="I710" s="203">
        <v>0</v>
      </c>
      <c r="J710" s="203">
        <v>37325</v>
      </c>
    </row>
    <row r="711" spans="1:10" ht="14.1" customHeight="1" x14ac:dyDescent="0.15">
      <c r="A711" s="219"/>
      <c r="B711" s="219"/>
      <c r="C711" s="219"/>
      <c r="D711" s="201" t="s">
        <v>79</v>
      </c>
      <c r="E711" s="203">
        <v>17</v>
      </c>
      <c r="F711" s="203">
        <v>7465</v>
      </c>
      <c r="G711" s="203">
        <v>126905</v>
      </c>
      <c r="H711" s="203">
        <v>0</v>
      </c>
      <c r="I711" s="203">
        <v>0</v>
      </c>
      <c r="J711" s="203">
        <v>126905</v>
      </c>
    </row>
    <row r="712" spans="1:10" ht="14.1" customHeight="1" x14ac:dyDescent="0.15">
      <c r="A712" s="219"/>
      <c r="B712" s="219"/>
      <c r="C712" s="219"/>
      <c r="D712" s="201" t="s">
        <v>196</v>
      </c>
      <c r="E712" s="203">
        <v>14</v>
      </c>
      <c r="F712" s="203">
        <v>26450</v>
      </c>
      <c r="G712" s="203">
        <v>370300</v>
      </c>
      <c r="H712" s="203">
        <v>0</v>
      </c>
      <c r="I712" s="203">
        <v>0</v>
      </c>
      <c r="J712" s="203">
        <v>370300</v>
      </c>
    </row>
    <row r="713" spans="1:10" ht="14.1" customHeight="1" x14ac:dyDescent="0.15">
      <c r="A713" s="219"/>
      <c r="B713" s="219"/>
      <c r="C713" s="219"/>
      <c r="D713" s="201" t="s">
        <v>185</v>
      </c>
      <c r="E713" s="203">
        <v>1</v>
      </c>
      <c r="F713" s="203">
        <v>4479</v>
      </c>
      <c r="G713" s="203">
        <v>4479</v>
      </c>
      <c r="H713" s="203">
        <v>0</v>
      </c>
      <c r="I713" s="203">
        <v>0</v>
      </c>
      <c r="J713" s="203">
        <v>4479</v>
      </c>
    </row>
    <row r="714" spans="1:10" ht="14.1" customHeight="1" x14ac:dyDescent="0.15">
      <c r="A714" s="219"/>
      <c r="B714" s="219"/>
      <c r="C714" s="219"/>
      <c r="D714" s="201" t="s">
        <v>181</v>
      </c>
      <c r="E714" s="203">
        <v>21</v>
      </c>
      <c r="F714" s="203">
        <v>5580</v>
      </c>
      <c r="G714" s="203">
        <v>117180</v>
      </c>
      <c r="H714" s="203">
        <v>0</v>
      </c>
      <c r="I714" s="203">
        <v>0</v>
      </c>
      <c r="J714" s="203">
        <v>117180</v>
      </c>
    </row>
    <row r="715" spans="1:10" ht="29.1" customHeight="1" x14ac:dyDescent="0.15">
      <c r="A715" s="219"/>
      <c r="B715" s="219"/>
      <c r="C715" s="221" t="s">
        <v>202</v>
      </c>
      <c r="D715" s="201" t="s">
        <v>81</v>
      </c>
      <c r="E715" s="203">
        <v>1</v>
      </c>
      <c r="F715" s="203">
        <v>30976</v>
      </c>
      <c r="G715" s="203">
        <v>30976</v>
      </c>
      <c r="H715" s="203">
        <v>1554</v>
      </c>
      <c r="I715" s="203">
        <v>1554</v>
      </c>
      <c r="J715" s="203">
        <v>29422</v>
      </c>
    </row>
    <row r="716" spans="1:10" ht="14.1" customHeight="1" x14ac:dyDescent="0.15">
      <c r="A716" s="219"/>
      <c r="B716" s="219"/>
      <c r="C716" s="219"/>
      <c r="D716" s="201" t="s">
        <v>75</v>
      </c>
      <c r="E716" s="203">
        <v>1</v>
      </c>
      <c r="F716" s="203">
        <v>15906</v>
      </c>
      <c r="G716" s="203">
        <v>15906</v>
      </c>
      <c r="H716" s="203">
        <v>1554</v>
      </c>
      <c r="I716" s="203">
        <v>1554</v>
      </c>
      <c r="J716" s="203">
        <v>14352</v>
      </c>
    </row>
    <row r="717" spans="1:10" ht="14.1" customHeight="1" x14ac:dyDescent="0.15">
      <c r="A717" s="219"/>
      <c r="B717" s="219"/>
      <c r="C717" s="219"/>
      <c r="D717" s="201" t="s">
        <v>71</v>
      </c>
      <c r="E717" s="203">
        <v>1</v>
      </c>
      <c r="F717" s="203">
        <v>28004</v>
      </c>
      <c r="G717" s="203">
        <v>28004</v>
      </c>
      <c r="H717" s="203">
        <v>1554</v>
      </c>
      <c r="I717" s="203">
        <v>1554</v>
      </c>
      <c r="J717" s="203">
        <v>26450</v>
      </c>
    </row>
    <row r="718" spans="1:10" ht="14.1" customHeight="1" x14ac:dyDescent="0.15">
      <c r="A718" s="219"/>
      <c r="B718" s="219"/>
      <c r="C718" s="219"/>
      <c r="D718" s="201" t="s">
        <v>182</v>
      </c>
      <c r="E718" s="203">
        <v>13</v>
      </c>
      <c r="F718" s="203">
        <v>6033</v>
      </c>
      <c r="G718" s="203">
        <v>78429</v>
      </c>
      <c r="H718" s="203">
        <v>1554</v>
      </c>
      <c r="I718" s="203">
        <v>20202</v>
      </c>
      <c r="J718" s="203">
        <v>58227</v>
      </c>
    </row>
    <row r="719" spans="1:10" ht="29.1" customHeight="1" x14ac:dyDescent="0.15">
      <c r="A719" s="219"/>
      <c r="B719" s="219"/>
      <c r="C719" s="221" t="s">
        <v>204</v>
      </c>
      <c r="D719" s="201" t="s">
        <v>104</v>
      </c>
      <c r="E719" s="203">
        <v>9</v>
      </c>
      <c r="F719" s="203">
        <v>49949</v>
      </c>
      <c r="G719" s="203">
        <v>449541</v>
      </c>
      <c r="H719" s="203">
        <v>767</v>
      </c>
      <c r="I719" s="203">
        <v>6903</v>
      </c>
      <c r="J719" s="203">
        <v>442638</v>
      </c>
    </row>
    <row r="720" spans="1:10" ht="14.1" customHeight="1" x14ac:dyDescent="0.15">
      <c r="A720" s="219"/>
      <c r="B720" s="219"/>
      <c r="C720" s="219"/>
      <c r="D720" s="201" t="s">
        <v>81</v>
      </c>
      <c r="E720" s="203">
        <v>600</v>
      </c>
      <c r="F720" s="203">
        <v>30189</v>
      </c>
      <c r="G720" s="203">
        <v>18113400</v>
      </c>
      <c r="H720" s="203">
        <v>767</v>
      </c>
      <c r="I720" s="203">
        <v>460200</v>
      </c>
      <c r="J720" s="203">
        <v>17653200</v>
      </c>
    </row>
    <row r="721" spans="1:10" ht="14.1" customHeight="1" x14ac:dyDescent="0.15">
      <c r="A721" s="219"/>
      <c r="B721" s="219"/>
      <c r="C721" s="219"/>
      <c r="D721" s="201" t="s">
        <v>75</v>
      </c>
      <c r="E721" s="203">
        <v>1196</v>
      </c>
      <c r="F721" s="203">
        <v>15119</v>
      </c>
      <c r="G721" s="203">
        <v>18082324</v>
      </c>
      <c r="H721" s="203">
        <v>767</v>
      </c>
      <c r="I721" s="203">
        <v>917332</v>
      </c>
      <c r="J721" s="203">
        <v>17164992</v>
      </c>
    </row>
    <row r="722" spans="1:10" ht="14.1" customHeight="1" x14ac:dyDescent="0.15">
      <c r="A722" s="219"/>
      <c r="B722" s="219"/>
      <c r="C722" s="219"/>
      <c r="D722" s="201" t="s">
        <v>76</v>
      </c>
      <c r="E722" s="203">
        <v>499</v>
      </c>
      <c r="F722" s="203">
        <v>11744</v>
      </c>
      <c r="G722" s="203">
        <v>5860256</v>
      </c>
      <c r="H722" s="203">
        <v>767</v>
      </c>
      <c r="I722" s="203">
        <v>382733</v>
      </c>
      <c r="J722" s="203">
        <v>5477523</v>
      </c>
    </row>
    <row r="723" spans="1:10" ht="14.1" customHeight="1" x14ac:dyDescent="0.15">
      <c r="A723" s="219"/>
      <c r="B723" s="219"/>
      <c r="C723" s="219"/>
      <c r="D723" s="201" t="s">
        <v>73</v>
      </c>
      <c r="E723" s="203">
        <v>171</v>
      </c>
      <c r="F723" s="203">
        <v>8232</v>
      </c>
      <c r="G723" s="203">
        <v>1407672</v>
      </c>
      <c r="H723" s="203">
        <v>767</v>
      </c>
      <c r="I723" s="203">
        <v>131157</v>
      </c>
      <c r="J723" s="203">
        <v>1276515</v>
      </c>
    </row>
    <row r="724" spans="1:10" ht="14.1" customHeight="1" x14ac:dyDescent="0.15">
      <c r="A724" s="219"/>
      <c r="B724" s="219"/>
      <c r="C724" s="219"/>
      <c r="D724" s="201" t="s">
        <v>77</v>
      </c>
      <c r="E724" s="203">
        <v>5</v>
      </c>
      <c r="F724" s="203">
        <v>2085</v>
      </c>
      <c r="G724" s="203">
        <v>10425</v>
      </c>
      <c r="H724" s="203">
        <v>767</v>
      </c>
      <c r="I724" s="203">
        <v>3835</v>
      </c>
      <c r="J724" s="203">
        <v>6590</v>
      </c>
    </row>
    <row r="725" spans="1:10" ht="14.1" customHeight="1" x14ac:dyDescent="0.15">
      <c r="A725" s="219"/>
      <c r="B725" s="219"/>
      <c r="C725" s="219"/>
      <c r="D725" s="201" t="s">
        <v>71</v>
      </c>
      <c r="E725" s="203">
        <v>26</v>
      </c>
      <c r="F725" s="203">
        <v>27217</v>
      </c>
      <c r="G725" s="203">
        <v>707642</v>
      </c>
      <c r="H725" s="203">
        <v>767</v>
      </c>
      <c r="I725" s="203">
        <v>19942</v>
      </c>
      <c r="J725" s="203">
        <v>687700</v>
      </c>
    </row>
    <row r="726" spans="1:10" ht="14.1" customHeight="1" x14ac:dyDescent="0.15">
      <c r="A726" s="219"/>
      <c r="B726" s="219"/>
      <c r="C726" s="219"/>
      <c r="D726" s="201" t="s">
        <v>182</v>
      </c>
      <c r="E726" s="203">
        <v>671</v>
      </c>
      <c r="F726" s="203">
        <v>5246</v>
      </c>
      <c r="G726" s="203">
        <v>3520066</v>
      </c>
      <c r="H726" s="203">
        <v>767</v>
      </c>
      <c r="I726" s="203">
        <v>514657</v>
      </c>
      <c r="J726" s="203">
        <v>3005409</v>
      </c>
    </row>
    <row r="727" spans="1:10" ht="14.1" customHeight="1" x14ac:dyDescent="0.15">
      <c r="A727" s="219"/>
      <c r="B727" s="219"/>
      <c r="C727" s="219"/>
      <c r="D727" s="201" t="s">
        <v>183</v>
      </c>
      <c r="E727" s="203">
        <v>449</v>
      </c>
      <c r="F727" s="203">
        <v>6347</v>
      </c>
      <c r="G727" s="203">
        <v>2849803</v>
      </c>
      <c r="H727" s="203">
        <v>767</v>
      </c>
      <c r="I727" s="203">
        <v>344383</v>
      </c>
      <c r="J727" s="203">
        <v>2505420</v>
      </c>
    </row>
    <row r="728" spans="1:10" ht="14.1" customHeight="1" x14ac:dyDescent="0.15">
      <c r="A728" s="219"/>
      <c r="B728" s="220" t="s">
        <v>211</v>
      </c>
      <c r="C728" s="218" t="s">
        <v>69</v>
      </c>
      <c r="D728" s="201" t="s">
        <v>187</v>
      </c>
      <c r="E728" s="203">
        <v>4</v>
      </c>
      <c r="F728" s="203">
        <v>49182</v>
      </c>
      <c r="G728" s="203">
        <v>196728</v>
      </c>
      <c r="H728" s="203">
        <v>1028</v>
      </c>
      <c r="I728" s="203">
        <v>4113</v>
      </c>
      <c r="J728" s="203">
        <v>192615</v>
      </c>
    </row>
    <row r="729" spans="1:10" ht="14.1" customHeight="1" x14ac:dyDescent="0.15">
      <c r="A729" s="219"/>
      <c r="B729" s="219"/>
      <c r="C729" s="219"/>
      <c r="D729" s="201" t="s">
        <v>188</v>
      </c>
      <c r="E729" s="203">
        <v>19</v>
      </c>
      <c r="F729" s="203">
        <v>29422</v>
      </c>
      <c r="G729" s="203">
        <v>559018</v>
      </c>
      <c r="H729" s="203">
        <v>1028</v>
      </c>
      <c r="I729" s="203">
        <v>19536</v>
      </c>
      <c r="J729" s="203">
        <v>539482</v>
      </c>
    </row>
    <row r="730" spans="1:10" ht="14.1" customHeight="1" x14ac:dyDescent="0.15">
      <c r="A730" s="219"/>
      <c r="B730" s="219"/>
      <c r="C730" s="219"/>
      <c r="D730" s="201" t="s">
        <v>87</v>
      </c>
      <c r="E730" s="203">
        <v>1</v>
      </c>
      <c r="F730" s="203">
        <v>29422</v>
      </c>
      <c r="G730" s="203">
        <v>29422</v>
      </c>
      <c r="H730" s="203">
        <v>1028</v>
      </c>
      <c r="I730" s="203">
        <v>1028</v>
      </c>
      <c r="J730" s="203">
        <v>28394</v>
      </c>
    </row>
    <row r="731" spans="1:10" ht="14.1" customHeight="1" x14ac:dyDescent="0.15">
      <c r="A731" s="219"/>
      <c r="B731" s="219"/>
      <c r="C731" s="219"/>
      <c r="D731" s="201" t="s">
        <v>184</v>
      </c>
      <c r="E731" s="203">
        <v>59</v>
      </c>
      <c r="F731" s="203">
        <v>14352</v>
      </c>
      <c r="G731" s="203">
        <v>846768</v>
      </c>
      <c r="H731" s="203">
        <v>1028</v>
      </c>
      <c r="I731" s="203">
        <v>60663</v>
      </c>
      <c r="J731" s="203">
        <v>786105</v>
      </c>
    </row>
    <row r="732" spans="1:10" ht="14.1" customHeight="1" x14ac:dyDescent="0.15">
      <c r="A732" s="219"/>
      <c r="B732" s="219"/>
      <c r="C732" s="219"/>
      <c r="D732" s="201" t="s">
        <v>80</v>
      </c>
      <c r="E732" s="203">
        <v>8</v>
      </c>
      <c r="F732" s="203">
        <v>14352</v>
      </c>
      <c r="G732" s="203">
        <v>114816</v>
      </c>
      <c r="H732" s="203">
        <v>1028</v>
      </c>
      <c r="I732" s="203">
        <v>8225</v>
      </c>
      <c r="J732" s="203">
        <v>106591</v>
      </c>
    </row>
    <row r="733" spans="1:10" ht="14.1" customHeight="1" x14ac:dyDescent="0.15">
      <c r="A733" s="219"/>
      <c r="B733" s="219"/>
      <c r="C733" s="219"/>
      <c r="D733" s="201" t="s">
        <v>189</v>
      </c>
      <c r="E733" s="203">
        <v>24</v>
      </c>
      <c r="F733" s="203">
        <v>10977</v>
      </c>
      <c r="G733" s="203">
        <v>263448</v>
      </c>
      <c r="H733" s="203">
        <v>1028</v>
      </c>
      <c r="I733" s="203">
        <v>24676</v>
      </c>
      <c r="J733" s="203">
        <v>238772</v>
      </c>
    </row>
    <row r="734" spans="1:10" ht="14.1" customHeight="1" x14ac:dyDescent="0.15">
      <c r="A734" s="219"/>
      <c r="B734" s="219"/>
      <c r="C734" s="219"/>
      <c r="D734" s="201" t="s">
        <v>85</v>
      </c>
      <c r="E734" s="203">
        <v>1</v>
      </c>
      <c r="F734" s="203">
        <v>10977</v>
      </c>
      <c r="G734" s="203">
        <v>10977</v>
      </c>
      <c r="H734" s="203">
        <v>1028</v>
      </c>
      <c r="I734" s="203">
        <v>1028</v>
      </c>
      <c r="J734" s="203">
        <v>9949</v>
      </c>
    </row>
    <row r="735" spans="1:10" ht="14.1" customHeight="1" x14ac:dyDescent="0.15">
      <c r="A735" s="219"/>
      <c r="B735" s="219"/>
      <c r="C735" s="219"/>
      <c r="D735" s="201" t="s">
        <v>179</v>
      </c>
      <c r="E735" s="203">
        <v>97</v>
      </c>
      <c r="F735" s="203">
        <v>7465</v>
      </c>
      <c r="G735" s="203">
        <v>724105</v>
      </c>
      <c r="H735" s="203">
        <v>1028</v>
      </c>
      <c r="I735" s="203">
        <v>99734</v>
      </c>
      <c r="J735" s="203">
        <v>624371</v>
      </c>
    </row>
    <row r="736" spans="1:10" ht="14.1" customHeight="1" x14ac:dyDescent="0.15">
      <c r="A736" s="219"/>
      <c r="B736" s="219"/>
      <c r="C736" s="219"/>
      <c r="D736" s="201" t="s">
        <v>79</v>
      </c>
      <c r="E736" s="203">
        <v>429</v>
      </c>
      <c r="F736" s="203">
        <v>7465</v>
      </c>
      <c r="G736" s="203">
        <v>3202485</v>
      </c>
      <c r="H736" s="203">
        <v>1028</v>
      </c>
      <c r="I736" s="203">
        <v>441092</v>
      </c>
      <c r="J736" s="203">
        <v>2761393</v>
      </c>
    </row>
    <row r="737" spans="1:10" ht="14.1" customHeight="1" x14ac:dyDescent="0.15">
      <c r="A737" s="219"/>
      <c r="B737" s="219"/>
      <c r="C737" s="219"/>
      <c r="D737" s="201" t="s">
        <v>88</v>
      </c>
      <c r="E737" s="203">
        <v>2</v>
      </c>
      <c r="F737" s="203">
        <v>4646</v>
      </c>
      <c r="G737" s="203">
        <v>9292</v>
      </c>
      <c r="H737" s="203">
        <v>1028</v>
      </c>
      <c r="I737" s="203">
        <v>2056</v>
      </c>
      <c r="J737" s="203">
        <v>7236</v>
      </c>
    </row>
    <row r="738" spans="1:10" ht="14.1" customHeight="1" x14ac:dyDescent="0.15">
      <c r="A738" s="219"/>
      <c r="B738" s="219"/>
      <c r="C738" s="219"/>
      <c r="D738" s="201" t="s">
        <v>191</v>
      </c>
      <c r="E738" s="203">
        <v>1</v>
      </c>
      <c r="F738" s="203">
        <v>1318</v>
      </c>
      <c r="G738" s="203">
        <v>1318</v>
      </c>
      <c r="H738" s="203">
        <v>1028</v>
      </c>
      <c r="I738" s="203">
        <v>1028</v>
      </c>
      <c r="J738" s="203">
        <v>290</v>
      </c>
    </row>
    <row r="739" spans="1:10" ht="29.1" customHeight="1" x14ac:dyDescent="0.15">
      <c r="A739" s="219"/>
      <c r="B739" s="219"/>
      <c r="C739" s="221" t="s">
        <v>202</v>
      </c>
      <c r="D739" s="201" t="s">
        <v>104</v>
      </c>
      <c r="E739" s="203">
        <v>2</v>
      </c>
      <c r="F739" s="203">
        <v>50736</v>
      </c>
      <c r="G739" s="203">
        <v>101472</v>
      </c>
      <c r="H739" s="203">
        <v>2582</v>
      </c>
      <c r="I739" s="203">
        <v>5164</v>
      </c>
      <c r="J739" s="203">
        <v>96308</v>
      </c>
    </row>
    <row r="740" spans="1:10" ht="14.1" customHeight="1" x14ac:dyDescent="0.15">
      <c r="A740" s="219"/>
      <c r="B740" s="219"/>
      <c r="C740" s="219"/>
      <c r="D740" s="201" t="s">
        <v>81</v>
      </c>
      <c r="E740" s="203">
        <v>2</v>
      </c>
      <c r="F740" s="203">
        <v>30976</v>
      </c>
      <c r="G740" s="203">
        <v>61952</v>
      </c>
      <c r="H740" s="203">
        <v>2582</v>
      </c>
      <c r="I740" s="203">
        <v>5164</v>
      </c>
      <c r="J740" s="203">
        <v>56788</v>
      </c>
    </row>
    <row r="741" spans="1:10" ht="14.1" customHeight="1" x14ac:dyDescent="0.15">
      <c r="A741" s="219"/>
      <c r="B741" s="219"/>
      <c r="C741" s="219"/>
      <c r="D741" s="201" t="s">
        <v>75</v>
      </c>
      <c r="E741" s="203">
        <v>6</v>
      </c>
      <c r="F741" s="203">
        <v>15906</v>
      </c>
      <c r="G741" s="203">
        <v>95436</v>
      </c>
      <c r="H741" s="203">
        <v>2582</v>
      </c>
      <c r="I741" s="203">
        <v>15493</v>
      </c>
      <c r="J741" s="203">
        <v>79943</v>
      </c>
    </row>
    <row r="742" spans="1:10" ht="14.1" customHeight="1" x14ac:dyDescent="0.15">
      <c r="A742" s="219"/>
      <c r="B742" s="219"/>
      <c r="C742" s="219"/>
      <c r="D742" s="201" t="s">
        <v>76</v>
      </c>
      <c r="E742" s="203">
        <v>10</v>
      </c>
      <c r="F742" s="203">
        <v>12531</v>
      </c>
      <c r="G742" s="203">
        <v>125310</v>
      </c>
      <c r="H742" s="203">
        <v>2582</v>
      </c>
      <c r="I742" s="203">
        <v>25822</v>
      </c>
      <c r="J742" s="203">
        <v>99488</v>
      </c>
    </row>
    <row r="743" spans="1:10" ht="14.1" customHeight="1" x14ac:dyDescent="0.15">
      <c r="A743" s="219"/>
      <c r="B743" s="219"/>
      <c r="C743" s="219"/>
      <c r="D743" s="201" t="s">
        <v>73</v>
      </c>
      <c r="E743" s="203">
        <v>46</v>
      </c>
      <c r="F743" s="203">
        <v>9019</v>
      </c>
      <c r="G743" s="203">
        <v>414874</v>
      </c>
      <c r="H743" s="203">
        <v>2582</v>
      </c>
      <c r="I743" s="203">
        <v>118781</v>
      </c>
      <c r="J743" s="203">
        <v>296093</v>
      </c>
    </row>
    <row r="744" spans="1:10" ht="29.1" customHeight="1" x14ac:dyDescent="0.15">
      <c r="A744" s="219"/>
      <c r="B744" s="219"/>
      <c r="C744" s="221" t="s">
        <v>204</v>
      </c>
      <c r="D744" s="201" t="s">
        <v>90</v>
      </c>
      <c r="E744" s="203">
        <v>1</v>
      </c>
      <c r="F744" s="203">
        <v>67687</v>
      </c>
      <c r="G744" s="203">
        <v>67687</v>
      </c>
      <c r="H744" s="203">
        <v>1795</v>
      </c>
      <c r="I744" s="203">
        <v>1795</v>
      </c>
      <c r="J744" s="203">
        <v>65892</v>
      </c>
    </row>
    <row r="745" spans="1:10" ht="14.1" customHeight="1" x14ac:dyDescent="0.15">
      <c r="A745" s="219"/>
      <c r="B745" s="219"/>
      <c r="C745" s="219"/>
      <c r="D745" s="201" t="s">
        <v>104</v>
      </c>
      <c r="E745" s="203">
        <v>336</v>
      </c>
      <c r="F745" s="203">
        <v>49949</v>
      </c>
      <c r="G745" s="203">
        <v>16782864</v>
      </c>
      <c r="H745" s="203">
        <v>1795</v>
      </c>
      <c r="I745" s="203">
        <v>603183</v>
      </c>
      <c r="J745" s="203">
        <v>16179681</v>
      </c>
    </row>
    <row r="746" spans="1:10" ht="14.1" customHeight="1" x14ac:dyDescent="0.15">
      <c r="A746" s="219"/>
      <c r="B746" s="219"/>
      <c r="C746" s="219"/>
      <c r="D746" s="201" t="s">
        <v>81</v>
      </c>
      <c r="E746" s="203">
        <v>1535</v>
      </c>
      <c r="F746" s="203">
        <v>30189</v>
      </c>
      <c r="G746" s="203">
        <v>46340115</v>
      </c>
      <c r="H746" s="203">
        <v>1795</v>
      </c>
      <c r="I746" s="203">
        <v>2755612</v>
      </c>
      <c r="J746" s="203">
        <v>43584503</v>
      </c>
    </row>
    <row r="747" spans="1:10" ht="14.1" customHeight="1" x14ac:dyDescent="0.15">
      <c r="A747" s="219"/>
      <c r="B747" s="219"/>
      <c r="C747" s="219"/>
      <c r="D747" s="201" t="s">
        <v>75</v>
      </c>
      <c r="E747" s="203">
        <v>2947</v>
      </c>
      <c r="F747" s="203">
        <v>15119</v>
      </c>
      <c r="G747" s="203">
        <v>44555693</v>
      </c>
      <c r="H747" s="203">
        <v>1795</v>
      </c>
      <c r="I747" s="203">
        <v>5290416</v>
      </c>
      <c r="J747" s="203">
        <v>39265277</v>
      </c>
    </row>
    <row r="748" spans="1:10" ht="14.1" customHeight="1" x14ac:dyDescent="0.15">
      <c r="A748" s="219"/>
      <c r="B748" s="219"/>
      <c r="C748" s="219"/>
      <c r="D748" s="201" t="s">
        <v>76</v>
      </c>
      <c r="E748" s="203">
        <v>4028</v>
      </c>
      <c r="F748" s="203">
        <v>11744</v>
      </c>
      <c r="G748" s="203">
        <v>47304832</v>
      </c>
      <c r="H748" s="203">
        <v>1795</v>
      </c>
      <c r="I748" s="203">
        <v>7231013</v>
      </c>
      <c r="J748" s="203">
        <v>40073819</v>
      </c>
    </row>
    <row r="749" spans="1:10" ht="14.1" customHeight="1" x14ac:dyDescent="0.15">
      <c r="A749" s="219"/>
      <c r="B749" s="219"/>
      <c r="C749" s="219"/>
      <c r="D749" s="201" t="s">
        <v>73</v>
      </c>
      <c r="E749" s="203">
        <v>4932</v>
      </c>
      <c r="F749" s="203">
        <v>8232</v>
      </c>
      <c r="G749" s="203">
        <v>40600224</v>
      </c>
      <c r="H749" s="203">
        <v>1795</v>
      </c>
      <c r="I749" s="203">
        <v>8853862</v>
      </c>
      <c r="J749" s="203">
        <v>31746362</v>
      </c>
    </row>
    <row r="750" spans="1:10" ht="14.1" customHeight="1" x14ac:dyDescent="0.15">
      <c r="A750" s="219"/>
      <c r="B750" s="219"/>
      <c r="C750" s="219"/>
      <c r="D750" s="201" t="s">
        <v>74</v>
      </c>
      <c r="E750" s="203">
        <v>35</v>
      </c>
      <c r="F750" s="203">
        <v>5413</v>
      </c>
      <c r="G750" s="203">
        <v>189455</v>
      </c>
      <c r="H750" s="203">
        <v>1795</v>
      </c>
      <c r="I750" s="203">
        <v>62832</v>
      </c>
      <c r="J750" s="203">
        <v>126623</v>
      </c>
    </row>
    <row r="751" spans="1:10" ht="14.1" customHeight="1" x14ac:dyDescent="0.15">
      <c r="A751" s="219"/>
      <c r="B751" s="219"/>
      <c r="C751" s="219"/>
      <c r="D751" s="201" t="s">
        <v>77</v>
      </c>
      <c r="E751" s="203">
        <v>442</v>
      </c>
      <c r="F751" s="203">
        <v>2085</v>
      </c>
      <c r="G751" s="203">
        <v>921570</v>
      </c>
      <c r="H751" s="203">
        <v>1795</v>
      </c>
      <c r="I751" s="203">
        <v>793473</v>
      </c>
      <c r="J751" s="203">
        <v>128097</v>
      </c>
    </row>
    <row r="752" spans="1:10" ht="29.1" customHeight="1" x14ac:dyDescent="0.15">
      <c r="A752" s="221" t="s">
        <v>124</v>
      </c>
      <c r="B752" s="219" t="s">
        <v>55</v>
      </c>
      <c r="C752" s="219"/>
      <c r="D752" s="219"/>
      <c r="E752" s="203">
        <v>13</v>
      </c>
      <c r="F752" s="203"/>
      <c r="G752" s="203">
        <v>68985</v>
      </c>
      <c r="H752" s="203"/>
      <c r="I752" s="203">
        <v>10758</v>
      </c>
      <c r="J752" s="203">
        <v>58227</v>
      </c>
    </row>
    <row r="753" spans="1:10" ht="14.1" customHeight="1" x14ac:dyDescent="0.15">
      <c r="A753" s="219"/>
      <c r="B753" s="201" t="s">
        <v>65</v>
      </c>
      <c r="C753" s="201" t="s">
        <v>66</v>
      </c>
      <c r="D753" s="201" t="s">
        <v>67</v>
      </c>
      <c r="E753" s="216">
        <v>1</v>
      </c>
      <c r="F753" s="216">
        <v>6033</v>
      </c>
      <c r="G753" s="216">
        <v>6033</v>
      </c>
      <c r="H753" s="216">
        <v>1554</v>
      </c>
      <c r="I753" s="216">
        <v>1554</v>
      </c>
      <c r="J753" s="216">
        <v>4479</v>
      </c>
    </row>
    <row r="754" spans="1:10" ht="29.1" customHeight="1" x14ac:dyDescent="0.15">
      <c r="A754" s="219"/>
      <c r="B754" s="221" t="s">
        <v>210</v>
      </c>
      <c r="C754" s="202" t="s">
        <v>202</v>
      </c>
      <c r="D754" s="201" t="s">
        <v>182</v>
      </c>
      <c r="E754" s="217"/>
      <c r="F754" s="217"/>
      <c r="G754" s="217"/>
      <c r="H754" s="217"/>
      <c r="I754" s="217"/>
      <c r="J754" s="217"/>
    </row>
    <row r="755" spans="1:10" ht="29.1" customHeight="1" x14ac:dyDescent="0.15">
      <c r="A755" s="219"/>
      <c r="B755" s="219"/>
      <c r="C755" s="202" t="s">
        <v>204</v>
      </c>
      <c r="D755" s="201" t="s">
        <v>182</v>
      </c>
      <c r="E755" s="203">
        <v>12</v>
      </c>
      <c r="F755" s="203">
        <v>5246</v>
      </c>
      <c r="G755" s="203">
        <v>62952</v>
      </c>
      <c r="H755" s="203">
        <v>767</v>
      </c>
      <c r="I755" s="203">
        <v>9204</v>
      </c>
      <c r="J755" s="203">
        <v>53748</v>
      </c>
    </row>
    <row r="756" spans="1:10" ht="29.1" customHeight="1" x14ac:dyDescent="0.15">
      <c r="A756" s="221" t="s">
        <v>200</v>
      </c>
      <c r="B756" s="219" t="s">
        <v>55</v>
      </c>
      <c r="C756" s="219"/>
      <c r="D756" s="219"/>
      <c r="E756" s="203">
        <v>65446</v>
      </c>
      <c r="F756" s="203"/>
      <c r="G756" s="203">
        <v>864186095</v>
      </c>
      <c r="H756" s="203"/>
      <c r="I756" s="203">
        <v>96996569</v>
      </c>
      <c r="J756" s="203">
        <v>767189526</v>
      </c>
    </row>
    <row r="757" spans="1:10" ht="14.1" customHeight="1" x14ac:dyDescent="0.15">
      <c r="A757" s="219"/>
      <c r="B757" s="201" t="s">
        <v>65</v>
      </c>
      <c r="C757" s="201" t="s">
        <v>66</v>
      </c>
      <c r="D757" s="201" t="s">
        <v>67</v>
      </c>
      <c r="E757" s="216">
        <v>43</v>
      </c>
      <c r="F757" s="216">
        <v>11085</v>
      </c>
      <c r="G757" s="216">
        <v>476655</v>
      </c>
      <c r="H757" s="216">
        <v>0</v>
      </c>
      <c r="I757" s="216">
        <v>0</v>
      </c>
      <c r="J757" s="216">
        <v>476655</v>
      </c>
    </row>
    <row r="758" spans="1:10" ht="14.1" customHeight="1" x14ac:dyDescent="0.15">
      <c r="A758" s="219"/>
      <c r="B758" s="220" t="s">
        <v>68</v>
      </c>
      <c r="C758" s="218" t="s">
        <v>69</v>
      </c>
      <c r="D758" s="201" t="s">
        <v>177</v>
      </c>
      <c r="E758" s="217"/>
      <c r="F758" s="217"/>
      <c r="G758" s="217"/>
      <c r="H758" s="217"/>
      <c r="I758" s="217"/>
      <c r="J758" s="217"/>
    </row>
    <row r="759" spans="1:10" ht="14.1" customHeight="1" x14ac:dyDescent="0.15">
      <c r="A759" s="219"/>
      <c r="B759" s="219"/>
      <c r="C759" s="219"/>
      <c r="D759" s="201" t="s">
        <v>175</v>
      </c>
      <c r="E759" s="203">
        <v>34</v>
      </c>
      <c r="F759" s="203">
        <v>11085</v>
      </c>
      <c r="G759" s="203">
        <v>376890</v>
      </c>
      <c r="H759" s="203">
        <v>0</v>
      </c>
      <c r="I759" s="203">
        <v>0</v>
      </c>
      <c r="J759" s="203">
        <v>376890</v>
      </c>
    </row>
    <row r="760" spans="1:10" ht="29.1" customHeight="1" x14ac:dyDescent="0.15">
      <c r="A760" s="219"/>
      <c r="B760" s="219"/>
      <c r="C760" s="202" t="s">
        <v>202</v>
      </c>
      <c r="D760" s="201" t="s">
        <v>176</v>
      </c>
      <c r="E760" s="203">
        <v>12</v>
      </c>
      <c r="F760" s="203">
        <v>12639</v>
      </c>
      <c r="G760" s="203">
        <v>151668</v>
      </c>
      <c r="H760" s="203">
        <v>2565</v>
      </c>
      <c r="I760" s="203">
        <v>30780</v>
      </c>
      <c r="J760" s="203">
        <v>120888</v>
      </c>
    </row>
    <row r="761" spans="1:10" ht="29.1" customHeight="1" x14ac:dyDescent="0.15">
      <c r="A761" s="219"/>
      <c r="B761" s="219"/>
      <c r="C761" s="202" t="s">
        <v>203</v>
      </c>
      <c r="D761" s="201" t="s">
        <v>176</v>
      </c>
      <c r="E761" s="203">
        <v>37</v>
      </c>
      <c r="F761" s="203">
        <v>12403</v>
      </c>
      <c r="G761" s="203">
        <v>458908</v>
      </c>
      <c r="H761" s="203">
        <v>2506</v>
      </c>
      <c r="I761" s="203">
        <v>92722</v>
      </c>
      <c r="J761" s="203">
        <v>366186</v>
      </c>
    </row>
    <row r="762" spans="1:10" ht="29.1" customHeight="1" x14ac:dyDescent="0.15">
      <c r="A762" s="219"/>
      <c r="B762" s="219"/>
      <c r="C762" s="202" t="s">
        <v>204</v>
      </c>
      <c r="D762" s="201" t="s">
        <v>176</v>
      </c>
      <c r="E762" s="203">
        <v>5192</v>
      </c>
      <c r="F762" s="203">
        <v>11852</v>
      </c>
      <c r="G762" s="203">
        <v>61535584</v>
      </c>
      <c r="H762" s="203">
        <v>1778</v>
      </c>
      <c r="I762" s="203">
        <v>9231376</v>
      </c>
      <c r="J762" s="203">
        <v>52304208</v>
      </c>
    </row>
    <row r="763" spans="1:10" ht="14.1" customHeight="1" x14ac:dyDescent="0.15">
      <c r="A763" s="219"/>
      <c r="B763" s="220" t="s">
        <v>205</v>
      </c>
      <c r="C763" s="218" t="s">
        <v>114</v>
      </c>
      <c r="D763" s="201" t="s">
        <v>206</v>
      </c>
      <c r="E763" s="203">
        <v>1456</v>
      </c>
      <c r="F763" s="203">
        <v>23764</v>
      </c>
      <c r="G763" s="203">
        <v>34600384</v>
      </c>
      <c r="H763" s="203">
        <v>3941</v>
      </c>
      <c r="I763" s="203">
        <v>5738096</v>
      </c>
      <c r="J763" s="203">
        <v>28862288</v>
      </c>
    </row>
    <row r="764" spans="1:10" ht="14.1" customHeight="1" x14ac:dyDescent="0.15">
      <c r="A764" s="219"/>
      <c r="B764" s="219"/>
      <c r="C764" s="219"/>
      <c r="D764" s="201" t="s">
        <v>208</v>
      </c>
      <c r="E764" s="203">
        <v>2306</v>
      </c>
      <c r="F764" s="203">
        <v>20467</v>
      </c>
      <c r="G764" s="203">
        <v>47196902</v>
      </c>
      <c r="H764" s="203">
        <v>3941</v>
      </c>
      <c r="I764" s="203">
        <v>9087946</v>
      </c>
      <c r="J764" s="203">
        <v>38108956</v>
      </c>
    </row>
    <row r="765" spans="1:10" ht="29.1" customHeight="1" x14ac:dyDescent="0.15">
      <c r="A765" s="219"/>
      <c r="B765" s="221" t="s">
        <v>210</v>
      </c>
      <c r="C765" s="218" t="s">
        <v>69</v>
      </c>
      <c r="D765" s="201" t="s">
        <v>110</v>
      </c>
      <c r="E765" s="203">
        <v>6</v>
      </c>
      <c r="F765" s="203">
        <v>66920</v>
      </c>
      <c r="G765" s="203">
        <v>401520</v>
      </c>
      <c r="H765" s="203">
        <v>0</v>
      </c>
      <c r="I765" s="203">
        <v>0</v>
      </c>
      <c r="J765" s="203">
        <v>401520</v>
      </c>
    </row>
    <row r="766" spans="1:10" ht="14.1" customHeight="1" x14ac:dyDescent="0.15">
      <c r="A766" s="219"/>
      <c r="B766" s="219"/>
      <c r="C766" s="219"/>
      <c r="D766" s="201" t="s">
        <v>197</v>
      </c>
      <c r="E766" s="203">
        <v>1</v>
      </c>
      <c r="F766" s="203">
        <v>49182</v>
      </c>
      <c r="G766" s="203">
        <v>49182</v>
      </c>
      <c r="H766" s="203">
        <v>0</v>
      </c>
      <c r="I766" s="203">
        <v>0</v>
      </c>
      <c r="J766" s="203">
        <v>49182</v>
      </c>
    </row>
    <row r="767" spans="1:10" ht="14.1" customHeight="1" x14ac:dyDescent="0.15">
      <c r="A767" s="219"/>
      <c r="B767" s="219"/>
      <c r="C767" s="219"/>
      <c r="D767" s="201" t="s">
        <v>188</v>
      </c>
      <c r="E767" s="203">
        <v>13</v>
      </c>
      <c r="F767" s="203">
        <v>29422</v>
      </c>
      <c r="G767" s="203">
        <v>382486</v>
      </c>
      <c r="H767" s="203">
        <v>0</v>
      </c>
      <c r="I767" s="203">
        <v>0</v>
      </c>
      <c r="J767" s="203">
        <v>382486</v>
      </c>
    </row>
    <row r="768" spans="1:10" ht="14.1" customHeight="1" x14ac:dyDescent="0.15">
      <c r="A768" s="219"/>
      <c r="B768" s="219"/>
      <c r="C768" s="219"/>
      <c r="D768" s="201" t="s">
        <v>87</v>
      </c>
      <c r="E768" s="203">
        <v>74</v>
      </c>
      <c r="F768" s="203">
        <v>29422</v>
      </c>
      <c r="G768" s="203">
        <v>2177228</v>
      </c>
      <c r="H768" s="203">
        <v>0</v>
      </c>
      <c r="I768" s="203">
        <v>0</v>
      </c>
      <c r="J768" s="203">
        <v>2177228</v>
      </c>
    </row>
    <row r="769" spans="1:10" ht="14.1" customHeight="1" x14ac:dyDescent="0.15">
      <c r="A769" s="219"/>
      <c r="B769" s="219"/>
      <c r="C769" s="219"/>
      <c r="D769" s="201" t="s">
        <v>184</v>
      </c>
      <c r="E769" s="203">
        <v>28</v>
      </c>
      <c r="F769" s="203">
        <v>14352</v>
      </c>
      <c r="G769" s="203">
        <v>401856</v>
      </c>
      <c r="H769" s="203">
        <v>0</v>
      </c>
      <c r="I769" s="203">
        <v>0</v>
      </c>
      <c r="J769" s="203">
        <v>401856</v>
      </c>
    </row>
    <row r="770" spans="1:10" ht="14.1" customHeight="1" x14ac:dyDescent="0.15">
      <c r="A770" s="219"/>
      <c r="B770" s="219"/>
      <c r="C770" s="219"/>
      <c r="D770" s="201" t="s">
        <v>80</v>
      </c>
      <c r="E770" s="203">
        <v>315</v>
      </c>
      <c r="F770" s="203">
        <v>14352</v>
      </c>
      <c r="G770" s="203">
        <v>4520880</v>
      </c>
      <c r="H770" s="203">
        <v>0</v>
      </c>
      <c r="I770" s="203">
        <v>0</v>
      </c>
      <c r="J770" s="203">
        <v>4520880</v>
      </c>
    </row>
    <row r="771" spans="1:10" ht="14.1" customHeight="1" x14ac:dyDescent="0.15">
      <c r="A771" s="219"/>
      <c r="B771" s="219"/>
      <c r="C771" s="219"/>
      <c r="D771" s="201" t="s">
        <v>189</v>
      </c>
      <c r="E771" s="203">
        <v>16</v>
      </c>
      <c r="F771" s="203">
        <v>10977</v>
      </c>
      <c r="G771" s="203">
        <v>175632</v>
      </c>
      <c r="H771" s="203">
        <v>0</v>
      </c>
      <c r="I771" s="203">
        <v>0</v>
      </c>
      <c r="J771" s="203">
        <v>175632</v>
      </c>
    </row>
    <row r="772" spans="1:10" ht="14.1" customHeight="1" x14ac:dyDescent="0.15">
      <c r="A772" s="219"/>
      <c r="B772" s="219"/>
      <c r="C772" s="219"/>
      <c r="D772" s="201" t="s">
        <v>85</v>
      </c>
      <c r="E772" s="203">
        <v>56</v>
      </c>
      <c r="F772" s="203">
        <v>10977</v>
      </c>
      <c r="G772" s="203">
        <v>614712</v>
      </c>
      <c r="H772" s="203">
        <v>0</v>
      </c>
      <c r="I772" s="203">
        <v>0</v>
      </c>
      <c r="J772" s="203">
        <v>614712</v>
      </c>
    </row>
    <row r="773" spans="1:10" ht="14.1" customHeight="1" x14ac:dyDescent="0.15">
      <c r="A773" s="219"/>
      <c r="B773" s="219"/>
      <c r="C773" s="219"/>
      <c r="D773" s="201" t="s">
        <v>179</v>
      </c>
      <c r="E773" s="203">
        <v>26</v>
      </c>
      <c r="F773" s="203">
        <v>7465</v>
      </c>
      <c r="G773" s="203">
        <v>194090</v>
      </c>
      <c r="H773" s="203">
        <v>0</v>
      </c>
      <c r="I773" s="203">
        <v>0</v>
      </c>
      <c r="J773" s="203">
        <v>194090</v>
      </c>
    </row>
    <row r="774" spans="1:10" ht="14.1" customHeight="1" x14ac:dyDescent="0.15">
      <c r="A774" s="219"/>
      <c r="B774" s="219"/>
      <c r="C774" s="219"/>
      <c r="D774" s="201" t="s">
        <v>79</v>
      </c>
      <c r="E774" s="203">
        <v>26</v>
      </c>
      <c r="F774" s="203">
        <v>7465</v>
      </c>
      <c r="G774" s="203">
        <v>194090</v>
      </c>
      <c r="H774" s="203">
        <v>0</v>
      </c>
      <c r="I774" s="203">
        <v>0</v>
      </c>
      <c r="J774" s="203">
        <v>194090</v>
      </c>
    </row>
    <row r="775" spans="1:10" ht="14.1" customHeight="1" x14ac:dyDescent="0.15">
      <c r="A775" s="219"/>
      <c r="B775" s="219"/>
      <c r="C775" s="219"/>
      <c r="D775" s="201" t="s">
        <v>192</v>
      </c>
      <c r="E775" s="203">
        <v>1</v>
      </c>
      <c r="F775" s="203">
        <v>4646</v>
      </c>
      <c r="G775" s="203">
        <v>4646</v>
      </c>
      <c r="H775" s="203">
        <v>0</v>
      </c>
      <c r="I775" s="203">
        <v>0</v>
      </c>
      <c r="J775" s="203">
        <v>4646</v>
      </c>
    </row>
    <row r="776" spans="1:10" ht="14.1" customHeight="1" x14ac:dyDescent="0.15">
      <c r="A776" s="219"/>
      <c r="B776" s="219"/>
      <c r="C776" s="219"/>
      <c r="D776" s="201" t="s">
        <v>88</v>
      </c>
      <c r="E776" s="203">
        <v>8</v>
      </c>
      <c r="F776" s="203">
        <v>4646</v>
      </c>
      <c r="G776" s="203">
        <v>37168</v>
      </c>
      <c r="H776" s="203">
        <v>0</v>
      </c>
      <c r="I776" s="203">
        <v>0</v>
      </c>
      <c r="J776" s="203">
        <v>37168</v>
      </c>
    </row>
    <row r="777" spans="1:10" ht="14.1" customHeight="1" x14ac:dyDescent="0.15">
      <c r="A777" s="219"/>
      <c r="B777" s="219"/>
      <c r="C777" s="219"/>
      <c r="D777" s="201" t="s">
        <v>190</v>
      </c>
      <c r="E777" s="203">
        <v>2</v>
      </c>
      <c r="F777" s="203">
        <v>2635</v>
      </c>
      <c r="G777" s="203">
        <v>5270</v>
      </c>
      <c r="H777" s="203">
        <v>0</v>
      </c>
      <c r="I777" s="203">
        <v>0</v>
      </c>
      <c r="J777" s="203">
        <v>5270</v>
      </c>
    </row>
    <row r="778" spans="1:10" ht="14.1" customHeight="1" x14ac:dyDescent="0.15">
      <c r="A778" s="219"/>
      <c r="B778" s="219"/>
      <c r="C778" s="219"/>
      <c r="D778" s="201" t="s">
        <v>86</v>
      </c>
      <c r="E778" s="203">
        <v>3</v>
      </c>
      <c r="F778" s="203">
        <v>2635</v>
      </c>
      <c r="G778" s="203">
        <v>7905</v>
      </c>
      <c r="H778" s="203">
        <v>0</v>
      </c>
      <c r="I778" s="203">
        <v>0</v>
      </c>
      <c r="J778" s="203">
        <v>7905</v>
      </c>
    </row>
    <row r="779" spans="1:10" ht="14.1" customHeight="1" x14ac:dyDescent="0.15">
      <c r="A779" s="219"/>
      <c r="B779" s="219"/>
      <c r="C779" s="219"/>
      <c r="D779" s="201" t="s">
        <v>191</v>
      </c>
      <c r="E779" s="203">
        <v>4</v>
      </c>
      <c r="F779" s="203">
        <v>1318</v>
      </c>
      <c r="G779" s="203">
        <v>5272</v>
      </c>
      <c r="H779" s="203">
        <v>0</v>
      </c>
      <c r="I779" s="203">
        <v>0</v>
      </c>
      <c r="J779" s="203">
        <v>5272</v>
      </c>
    </row>
    <row r="780" spans="1:10" ht="14.1" customHeight="1" x14ac:dyDescent="0.15">
      <c r="A780" s="219"/>
      <c r="B780" s="219"/>
      <c r="C780" s="219"/>
      <c r="D780" s="201" t="s">
        <v>91</v>
      </c>
      <c r="E780" s="203">
        <v>5</v>
      </c>
      <c r="F780" s="203">
        <v>1318</v>
      </c>
      <c r="G780" s="203">
        <v>6590</v>
      </c>
      <c r="H780" s="203">
        <v>0</v>
      </c>
      <c r="I780" s="203">
        <v>0</v>
      </c>
      <c r="J780" s="203">
        <v>6590</v>
      </c>
    </row>
    <row r="781" spans="1:10" ht="14.1" customHeight="1" x14ac:dyDescent="0.15">
      <c r="A781" s="219"/>
      <c r="B781" s="219"/>
      <c r="C781" s="219"/>
      <c r="D781" s="201" t="s">
        <v>196</v>
      </c>
      <c r="E781" s="203">
        <v>3</v>
      </c>
      <c r="F781" s="203">
        <v>26450</v>
      </c>
      <c r="G781" s="203">
        <v>79350</v>
      </c>
      <c r="H781" s="203">
        <v>0</v>
      </c>
      <c r="I781" s="203">
        <v>0</v>
      </c>
      <c r="J781" s="203">
        <v>79350</v>
      </c>
    </row>
    <row r="782" spans="1:10" ht="14.1" customHeight="1" x14ac:dyDescent="0.15">
      <c r="A782" s="219"/>
      <c r="B782" s="219"/>
      <c r="C782" s="219"/>
      <c r="D782" s="201" t="s">
        <v>70</v>
      </c>
      <c r="E782" s="203">
        <v>2</v>
      </c>
      <c r="F782" s="203">
        <v>26450</v>
      </c>
      <c r="G782" s="203">
        <v>52900</v>
      </c>
      <c r="H782" s="203">
        <v>0</v>
      </c>
      <c r="I782" s="203">
        <v>0</v>
      </c>
      <c r="J782" s="203">
        <v>52900</v>
      </c>
    </row>
    <row r="783" spans="1:10" ht="14.1" customHeight="1" x14ac:dyDescent="0.15">
      <c r="A783" s="219"/>
      <c r="B783" s="219"/>
      <c r="C783" s="219"/>
      <c r="D783" s="201" t="s">
        <v>180</v>
      </c>
      <c r="E783" s="203">
        <v>28</v>
      </c>
      <c r="F783" s="203">
        <v>4479</v>
      </c>
      <c r="G783" s="203">
        <v>125412</v>
      </c>
      <c r="H783" s="203">
        <v>0</v>
      </c>
      <c r="I783" s="203">
        <v>0</v>
      </c>
      <c r="J783" s="203">
        <v>125412</v>
      </c>
    </row>
    <row r="784" spans="1:10" ht="14.1" customHeight="1" x14ac:dyDescent="0.15">
      <c r="A784" s="219"/>
      <c r="B784" s="219"/>
      <c r="C784" s="219"/>
      <c r="D784" s="201" t="s">
        <v>186</v>
      </c>
      <c r="E784" s="203">
        <v>13</v>
      </c>
      <c r="F784" s="203">
        <v>5580</v>
      </c>
      <c r="G784" s="203">
        <v>72540</v>
      </c>
      <c r="H784" s="203">
        <v>0</v>
      </c>
      <c r="I784" s="203">
        <v>0</v>
      </c>
      <c r="J784" s="203">
        <v>72540</v>
      </c>
    </row>
    <row r="785" spans="1:10" ht="14.1" customHeight="1" x14ac:dyDescent="0.15">
      <c r="A785" s="219"/>
      <c r="B785" s="219"/>
      <c r="C785" s="219"/>
      <c r="D785" s="201" t="s">
        <v>181</v>
      </c>
      <c r="E785" s="203">
        <v>247</v>
      </c>
      <c r="F785" s="203">
        <v>5580</v>
      </c>
      <c r="G785" s="203">
        <v>1378260</v>
      </c>
      <c r="H785" s="203">
        <v>0</v>
      </c>
      <c r="I785" s="203">
        <v>0</v>
      </c>
      <c r="J785" s="203">
        <v>1378260</v>
      </c>
    </row>
    <row r="786" spans="1:10" ht="29.1" customHeight="1" x14ac:dyDescent="0.15">
      <c r="A786" s="219"/>
      <c r="B786" s="219"/>
      <c r="C786" s="221" t="s">
        <v>202</v>
      </c>
      <c r="D786" s="201" t="s">
        <v>72</v>
      </c>
      <c r="E786" s="203">
        <v>27</v>
      </c>
      <c r="F786" s="203">
        <v>4358</v>
      </c>
      <c r="G786" s="203">
        <v>117666</v>
      </c>
      <c r="H786" s="203">
        <v>1554</v>
      </c>
      <c r="I786" s="203">
        <v>41958</v>
      </c>
      <c r="J786" s="203">
        <v>75708</v>
      </c>
    </row>
    <row r="787" spans="1:10" ht="14.1" customHeight="1" x14ac:dyDescent="0.15">
      <c r="A787" s="219"/>
      <c r="B787" s="219"/>
      <c r="C787" s="219"/>
      <c r="D787" s="201" t="s">
        <v>104</v>
      </c>
      <c r="E787" s="203">
        <v>2</v>
      </c>
      <c r="F787" s="203">
        <v>50736</v>
      </c>
      <c r="G787" s="203">
        <v>101472</v>
      </c>
      <c r="H787" s="203">
        <v>1554</v>
      </c>
      <c r="I787" s="203">
        <v>3108</v>
      </c>
      <c r="J787" s="203">
        <v>98364</v>
      </c>
    </row>
    <row r="788" spans="1:10" ht="14.1" customHeight="1" x14ac:dyDescent="0.15">
      <c r="A788" s="219"/>
      <c r="B788" s="219"/>
      <c r="C788" s="219"/>
      <c r="D788" s="201" t="s">
        <v>81</v>
      </c>
      <c r="E788" s="203">
        <v>36</v>
      </c>
      <c r="F788" s="203">
        <v>30976</v>
      </c>
      <c r="G788" s="203">
        <v>1115136</v>
      </c>
      <c r="H788" s="203">
        <v>1554</v>
      </c>
      <c r="I788" s="203">
        <v>55944</v>
      </c>
      <c r="J788" s="203">
        <v>1059192</v>
      </c>
    </row>
    <row r="789" spans="1:10" ht="14.1" customHeight="1" x14ac:dyDescent="0.15">
      <c r="A789" s="219"/>
      <c r="B789" s="219"/>
      <c r="C789" s="219"/>
      <c r="D789" s="201" t="s">
        <v>75</v>
      </c>
      <c r="E789" s="203">
        <v>32</v>
      </c>
      <c r="F789" s="203">
        <v>15906</v>
      </c>
      <c r="G789" s="203">
        <v>508992</v>
      </c>
      <c r="H789" s="203">
        <v>1554</v>
      </c>
      <c r="I789" s="203">
        <v>49728</v>
      </c>
      <c r="J789" s="203">
        <v>459264</v>
      </c>
    </row>
    <row r="790" spans="1:10" ht="14.1" customHeight="1" x14ac:dyDescent="0.15">
      <c r="A790" s="219"/>
      <c r="B790" s="219"/>
      <c r="C790" s="219"/>
      <c r="D790" s="201" t="s">
        <v>76</v>
      </c>
      <c r="E790" s="203">
        <v>20</v>
      </c>
      <c r="F790" s="203">
        <v>12531</v>
      </c>
      <c r="G790" s="203">
        <v>250620</v>
      </c>
      <c r="H790" s="203">
        <v>1554</v>
      </c>
      <c r="I790" s="203">
        <v>31080</v>
      </c>
      <c r="J790" s="203">
        <v>219540</v>
      </c>
    </row>
    <row r="791" spans="1:10" ht="14.1" customHeight="1" x14ac:dyDescent="0.15">
      <c r="A791" s="219"/>
      <c r="B791" s="219"/>
      <c r="C791" s="219"/>
      <c r="D791" s="201" t="s">
        <v>73</v>
      </c>
      <c r="E791" s="203">
        <v>50</v>
      </c>
      <c r="F791" s="203">
        <v>9019</v>
      </c>
      <c r="G791" s="203">
        <v>450950</v>
      </c>
      <c r="H791" s="203">
        <v>1554</v>
      </c>
      <c r="I791" s="203">
        <v>77700</v>
      </c>
      <c r="J791" s="203">
        <v>373250</v>
      </c>
    </row>
    <row r="792" spans="1:10" ht="14.1" customHeight="1" x14ac:dyDescent="0.15">
      <c r="A792" s="219"/>
      <c r="B792" s="219"/>
      <c r="C792" s="219"/>
      <c r="D792" s="201" t="s">
        <v>74</v>
      </c>
      <c r="E792" s="203">
        <v>1</v>
      </c>
      <c r="F792" s="203">
        <v>6200</v>
      </c>
      <c r="G792" s="203">
        <v>6200</v>
      </c>
      <c r="H792" s="203">
        <v>1554</v>
      </c>
      <c r="I792" s="203">
        <v>1554</v>
      </c>
      <c r="J792" s="203">
        <v>4646</v>
      </c>
    </row>
    <row r="793" spans="1:10" ht="14.1" customHeight="1" x14ac:dyDescent="0.15">
      <c r="A793" s="219"/>
      <c r="B793" s="219"/>
      <c r="C793" s="219"/>
      <c r="D793" s="201" t="s">
        <v>77</v>
      </c>
      <c r="E793" s="203">
        <v>4</v>
      </c>
      <c r="F793" s="203">
        <v>2872</v>
      </c>
      <c r="G793" s="203">
        <v>11488</v>
      </c>
      <c r="H793" s="203">
        <v>1554</v>
      </c>
      <c r="I793" s="203">
        <v>6216</v>
      </c>
      <c r="J793" s="203">
        <v>5272</v>
      </c>
    </row>
    <row r="794" spans="1:10" ht="14.1" customHeight="1" x14ac:dyDescent="0.15">
      <c r="A794" s="219"/>
      <c r="B794" s="219"/>
      <c r="C794" s="219"/>
      <c r="D794" s="201" t="s">
        <v>182</v>
      </c>
      <c r="E794" s="203">
        <v>82</v>
      </c>
      <c r="F794" s="203">
        <v>6033</v>
      </c>
      <c r="G794" s="203">
        <v>494706</v>
      </c>
      <c r="H794" s="203">
        <v>1554</v>
      </c>
      <c r="I794" s="203">
        <v>127428</v>
      </c>
      <c r="J794" s="203">
        <v>367278</v>
      </c>
    </row>
    <row r="795" spans="1:10" ht="14.1" customHeight="1" x14ac:dyDescent="0.15">
      <c r="A795" s="219"/>
      <c r="B795" s="219"/>
      <c r="C795" s="219"/>
      <c r="D795" s="201" t="s">
        <v>183</v>
      </c>
      <c r="E795" s="203">
        <v>14</v>
      </c>
      <c r="F795" s="203">
        <v>7134</v>
      </c>
      <c r="G795" s="203">
        <v>99876</v>
      </c>
      <c r="H795" s="203">
        <v>1554</v>
      </c>
      <c r="I795" s="203">
        <v>21756</v>
      </c>
      <c r="J795" s="203">
        <v>78120</v>
      </c>
    </row>
    <row r="796" spans="1:10" ht="29.1" customHeight="1" x14ac:dyDescent="0.15">
      <c r="A796" s="219"/>
      <c r="B796" s="219"/>
      <c r="C796" s="221" t="s">
        <v>203</v>
      </c>
      <c r="D796" s="201" t="s">
        <v>72</v>
      </c>
      <c r="E796" s="203">
        <v>27</v>
      </c>
      <c r="F796" s="203">
        <v>4110</v>
      </c>
      <c r="G796" s="203">
        <v>110977</v>
      </c>
      <c r="H796" s="203">
        <v>1495</v>
      </c>
      <c r="I796" s="203">
        <v>40365</v>
      </c>
      <c r="J796" s="203">
        <v>70612</v>
      </c>
    </row>
    <row r="797" spans="1:10" ht="14.1" customHeight="1" x14ac:dyDescent="0.15">
      <c r="A797" s="219"/>
      <c r="B797" s="219"/>
      <c r="C797" s="219"/>
      <c r="D797" s="201" t="s">
        <v>90</v>
      </c>
      <c r="E797" s="203">
        <v>9</v>
      </c>
      <c r="F797" s="203">
        <v>68415</v>
      </c>
      <c r="G797" s="203">
        <v>615735</v>
      </c>
      <c r="H797" s="203">
        <v>1495</v>
      </c>
      <c r="I797" s="203">
        <v>13455</v>
      </c>
      <c r="J797" s="203">
        <v>602280</v>
      </c>
    </row>
    <row r="798" spans="1:10" ht="14.1" customHeight="1" x14ac:dyDescent="0.15">
      <c r="A798" s="219"/>
      <c r="B798" s="219"/>
      <c r="C798" s="219"/>
      <c r="D798" s="201" t="s">
        <v>104</v>
      </c>
      <c r="E798" s="203">
        <v>4</v>
      </c>
      <c r="F798" s="203">
        <v>50677</v>
      </c>
      <c r="G798" s="203">
        <v>202708</v>
      </c>
      <c r="H798" s="203">
        <v>1495</v>
      </c>
      <c r="I798" s="203">
        <v>5980</v>
      </c>
      <c r="J798" s="203">
        <v>196728</v>
      </c>
    </row>
    <row r="799" spans="1:10" ht="14.1" customHeight="1" x14ac:dyDescent="0.15">
      <c r="A799" s="219"/>
      <c r="B799" s="219"/>
      <c r="C799" s="219"/>
      <c r="D799" s="201" t="s">
        <v>81</v>
      </c>
      <c r="E799" s="203">
        <v>93</v>
      </c>
      <c r="F799" s="203">
        <v>30674</v>
      </c>
      <c r="G799" s="203">
        <v>2852713</v>
      </c>
      <c r="H799" s="203">
        <v>1495</v>
      </c>
      <c r="I799" s="203">
        <v>139035</v>
      </c>
      <c r="J799" s="203">
        <v>2713678</v>
      </c>
    </row>
    <row r="800" spans="1:10" ht="14.1" customHeight="1" x14ac:dyDescent="0.15">
      <c r="A800" s="219"/>
      <c r="B800" s="219"/>
      <c r="C800" s="219"/>
      <c r="D800" s="201" t="s">
        <v>75</v>
      </c>
      <c r="E800" s="203">
        <v>101</v>
      </c>
      <c r="F800" s="203">
        <v>15667</v>
      </c>
      <c r="G800" s="203">
        <v>1582347</v>
      </c>
      <c r="H800" s="203">
        <v>1495</v>
      </c>
      <c r="I800" s="203">
        <v>150995</v>
      </c>
      <c r="J800" s="203">
        <v>1431352</v>
      </c>
    </row>
    <row r="801" spans="1:10" ht="14.1" customHeight="1" x14ac:dyDescent="0.15">
      <c r="A801" s="219"/>
      <c r="B801" s="219"/>
      <c r="C801" s="219"/>
      <c r="D801" s="201" t="s">
        <v>76</v>
      </c>
      <c r="E801" s="203">
        <v>71</v>
      </c>
      <c r="F801" s="203">
        <v>12462</v>
      </c>
      <c r="G801" s="203">
        <v>884784</v>
      </c>
      <c r="H801" s="203">
        <v>1495</v>
      </c>
      <c r="I801" s="203">
        <v>106145</v>
      </c>
      <c r="J801" s="203">
        <v>778639</v>
      </c>
    </row>
    <row r="802" spans="1:10" ht="14.1" customHeight="1" x14ac:dyDescent="0.15">
      <c r="A802" s="219"/>
      <c r="B802" s="219"/>
      <c r="C802" s="219"/>
      <c r="D802" s="201" t="s">
        <v>73</v>
      </c>
      <c r="E802" s="203">
        <v>49</v>
      </c>
      <c r="F802" s="203">
        <v>8871</v>
      </c>
      <c r="G802" s="203">
        <v>434672</v>
      </c>
      <c r="H802" s="203">
        <v>1495</v>
      </c>
      <c r="I802" s="203">
        <v>73255</v>
      </c>
      <c r="J802" s="203">
        <v>361417</v>
      </c>
    </row>
    <row r="803" spans="1:10" ht="14.1" customHeight="1" x14ac:dyDescent="0.15">
      <c r="A803" s="219"/>
      <c r="B803" s="219"/>
      <c r="C803" s="219"/>
      <c r="D803" s="201" t="s">
        <v>84</v>
      </c>
      <c r="E803" s="203">
        <v>3</v>
      </c>
      <c r="F803" s="203">
        <v>3402</v>
      </c>
      <c r="G803" s="203">
        <v>10206</v>
      </c>
      <c r="H803" s="203">
        <v>1495</v>
      </c>
      <c r="I803" s="203">
        <v>4485</v>
      </c>
      <c r="J803" s="203">
        <v>5721</v>
      </c>
    </row>
    <row r="804" spans="1:10" ht="14.1" customHeight="1" x14ac:dyDescent="0.15">
      <c r="A804" s="219"/>
      <c r="B804" s="219"/>
      <c r="C804" s="219"/>
      <c r="D804" s="201" t="s">
        <v>77</v>
      </c>
      <c r="E804" s="203">
        <v>3</v>
      </c>
      <c r="F804" s="203">
        <v>2813</v>
      </c>
      <c r="G804" s="203">
        <v>8439</v>
      </c>
      <c r="H804" s="203">
        <v>1495</v>
      </c>
      <c r="I804" s="203">
        <v>4485</v>
      </c>
      <c r="J804" s="203">
        <v>3954</v>
      </c>
    </row>
    <row r="805" spans="1:10" ht="14.1" customHeight="1" x14ac:dyDescent="0.15">
      <c r="A805" s="219"/>
      <c r="B805" s="219"/>
      <c r="C805" s="219"/>
      <c r="D805" s="201" t="s">
        <v>182</v>
      </c>
      <c r="E805" s="203">
        <v>24</v>
      </c>
      <c r="F805" s="203">
        <v>5944</v>
      </c>
      <c r="G805" s="203">
        <v>142648</v>
      </c>
      <c r="H805" s="203">
        <v>1495</v>
      </c>
      <c r="I805" s="203">
        <v>35880</v>
      </c>
      <c r="J805" s="203">
        <v>106768</v>
      </c>
    </row>
    <row r="806" spans="1:10" ht="14.1" customHeight="1" x14ac:dyDescent="0.15">
      <c r="A806" s="219"/>
      <c r="B806" s="219"/>
      <c r="C806" s="219"/>
      <c r="D806" s="201" t="s">
        <v>183</v>
      </c>
      <c r="E806" s="203">
        <v>5</v>
      </c>
      <c r="F806" s="203">
        <v>6929</v>
      </c>
      <c r="G806" s="203">
        <v>34647</v>
      </c>
      <c r="H806" s="203">
        <v>1495</v>
      </c>
      <c r="I806" s="203">
        <v>7475</v>
      </c>
      <c r="J806" s="203">
        <v>27172</v>
      </c>
    </row>
    <row r="807" spans="1:10" ht="29.1" customHeight="1" x14ac:dyDescent="0.15">
      <c r="A807" s="219"/>
      <c r="B807" s="219"/>
      <c r="C807" s="221" t="s">
        <v>204</v>
      </c>
      <c r="D807" s="201" t="s">
        <v>72</v>
      </c>
      <c r="E807" s="203">
        <v>1650</v>
      </c>
      <c r="F807" s="203">
        <v>3571</v>
      </c>
      <c r="G807" s="203">
        <v>5892150</v>
      </c>
      <c r="H807" s="203">
        <v>767</v>
      </c>
      <c r="I807" s="203">
        <v>1265550</v>
      </c>
      <c r="J807" s="203">
        <v>4626600</v>
      </c>
    </row>
    <row r="808" spans="1:10" ht="14.1" customHeight="1" x14ac:dyDescent="0.15">
      <c r="A808" s="219"/>
      <c r="B808" s="219"/>
      <c r="C808" s="219"/>
      <c r="D808" s="201" t="s">
        <v>90</v>
      </c>
      <c r="E808" s="203">
        <v>77</v>
      </c>
      <c r="F808" s="203">
        <v>67687</v>
      </c>
      <c r="G808" s="203">
        <v>5211899</v>
      </c>
      <c r="H808" s="203">
        <v>767</v>
      </c>
      <c r="I808" s="203">
        <v>59059</v>
      </c>
      <c r="J808" s="203">
        <v>5152840</v>
      </c>
    </row>
    <row r="809" spans="1:10" ht="14.1" customHeight="1" x14ac:dyDescent="0.15">
      <c r="A809" s="219"/>
      <c r="B809" s="219"/>
      <c r="C809" s="219"/>
      <c r="D809" s="201" t="s">
        <v>104</v>
      </c>
      <c r="E809" s="203">
        <v>17</v>
      </c>
      <c r="F809" s="203">
        <v>49949</v>
      </c>
      <c r="G809" s="203">
        <v>849133</v>
      </c>
      <c r="H809" s="203">
        <v>767</v>
      </c>
      <c r="I809" s="203">
        <v>13039</v>
      </c>
      <c r="J809" s="203">
        <v>836094</v>
      </c>
    </row>
    <row r="810" spans="1:10" ht="14.1" customHeight="1" x14ac:dyDescent="0.15">
      <c r="A810" s="219"/>
      <c r="B810" s="219"/>
      <c r="C810" s="219"/>
      <c r="D810" s="201" t="s">
        <v>81</v>
      </c>
      <c r="E810" s="203">
        <v>3176</v>
      </c>
      <c r="F810" s="203">
        <v>30189</v>
      </c>
      <c r="G810" s="203">
        <v>95880264</v>
      </c>
      <c r="H810" s="203">
        <v>767</v>
      </c>
      <c r="I810" s="203">
        <v>2435992</v>
      </c>
      <c r="J810" s="203">
        <v>93444272</v>
      </c>
    </row>
    <row r="811" spans="1:10" ht="14.1" customHeight="1" x14ac:dyDescent="0.15">
      <c r="A811" s="219"/>
      <c r="B811" s="219"/>
      <c r="C811" s="219"/>
      <c r="D811" s="201" t="s">
        <v>75</v>
      </c>
      <c r="E811" s="203">
        <v>7682</v>
      </c>
      <c r="F811" s="203">
        <v>15119</v>
      </c>
      <c r="G811" s="203">
        <v>116144158</v>
      </c>
      <c r="H811" s="203">
        <v>767</v>
      </c>
      <c r="I811" s="203">
        <v>5892094</v>
      </c>
      <c r="J811" s="203">
        <v>110252064</v>
      </c>
    </row>
    <row r="812" spans="1:10" ht="14.1" customHeight="1" x14ac:dyDescent="0.15">
      <c r="A812" s="219"/>
      <c r="B812" s="219"/>
      <c r="C812" s="219"/>
      <c r="D812" s="201" t="s">
        <v>76</v>
      </c>
      <c r="E812" s="203">
        <v>2347</v>
      </c>
      <c r="F812" s="203">
        <v>11744</v>
      </c>
      <c r="G812" s="203">
        <v>27563168</v>
      </c>
      <c r="H812" s="203">
        <v>767</v>
      </c>
      <c r="I812" s="203">
        <v>1800149</v>
      </c>
      <c r="J812" s="203">
        <v>25763019</v>
      </c>
    </row>
    <row r="813" spans="1:10" ht="14.1" customHeight="1" x14ac:dyDescent="0.15">
      <c r="A813" s="219"/>
      <c r="B813" s="219"/>
      <c r="C813" s="219"/>
      <c r="D813" s="201" t="s">
        <v>73</v>
      </c>
      <c r="E813" s="203">
        <v>1288</v>
      </c>
      <c r="F813" s="203">
        <v>8232</v>
      </c>
      <c r="G813" s="203">
        <v>10602816</v>
      </c>
      <c r="H813" s="203">
        <v>767</v>
      </c>
      <c r="I813" s="203">
        <v>987896</v>
      </c>
      <c r="J813" s="203">
        <v>9614920</v>
      </c>
    </row>
    <row r="814" spans="1:10" ht="14.1" customHeight="1" x14ac:dyDescent="0.15">
      <c r="A814" s="219"/>
      <c r="B814" s="219"/>
      <c r="C814" s="219"/>
      <c r="D814" s="201" t="s">
        <v>74</v>
      </c>
      <c r="E814" s="203">
        <v>138</v>
      </c>
      <c r="F814" s="203">
        <v>5413</v>
      </c>
      <c r="G814" s="203">
        <v>746994</v>
      </c>
      <c r="H814" s="203">
        <v>767</v>
      </c>
      <c r="I814" s="203">
        <v>105846</v>
      </c>
      <c r="J814" s="203">
        <v>641148</v>
      </c>
    </row>
    <row r="815" spans="1:10" ht="14.1" customHeight="1" x14ac:dyDescent="0.15">
      <c r="A815" s="219"/>
      <c r="B815" s="219"/>
      <c r="C815" s="219"/>
      <c r="D815" s="201" t="s">
        <v>84</v>
      </c>
      <c r="E815" s="203">
        <v>5307</v>
      </c>
      <c r="F815" s="203">
        <v>3402</v>
      </c>
      <c r="G815" s="203">
        <v>18054414</v>
      </c>
      <c r="H815" s="203">
        <v>767</v>
      </c>
      <c r="I815" s="203">
        <v>4070469</v>
      </c>
      <c r="J815" s="203">
        <v>13983945</v>
      </c>
    </row>
    <row r="816" spans="1:10" ht="14.1" customHeight="1" x14ac:dyDescent="0.15">
      <c r="A816" s="219"/>
      <c r="B816" s="219"/>
      <c r="C816" s="219"/>
      <c r="D816" s="201" t="s">
        <v>77</v>
      </c>
      <c r="E816" s="203">
        <v>166</v>
      </c>
      <c r="F816" s="203">
        <v>2085</v>
      </c>
      <c r="G816" s="203">
        <v>346110</v>
      </c>
      <c r="H816" s="203">
        <v>767</v>
      </c>
      <c r="I816" s="203">
        <v>127322</v>
      </c>
      <c r="J816" s="203">
        <v>218788</v>
      </c>
    </row>
    <row r="817" spans="1:10" ht="14.1" customHeight="1" x14ac:dyDescent="0.15">
      <c r="A817" s="219"/>
      <c r="B817" s="219"/>
      <c r="C817" s="219"/>
      <c r="D817" s="201" t="s">
        <v>94</v>
      </c>
      <c r="E817" s="203">
        <v>2</v>
      </c>
      <c r="F817" s="203">
        <v>1359</v>
      </c>
      <c r="G817" s="203">
        <v>2718</v>
      </c>
      <c r="H817" s="203">
        <v>767</v>
      </c>
      <c r="I817" s="203">
        <v>1534</v>
      </c>
      <c r="J817" s="203">
        <v>1184</v>
      </c>
    </row>
    <row r="818" spans="1:10" ht="14.1" customHeight="1" x14ac:dyDescent="0.15">
      <c r="A818" s="219"/>
      <c r="B818" s="219"/>
      <c r="C818" s="219"/>
      <c r="D818" s="201" t="s">
        <v>71</v>
      </c>
      <c r="E818" s="203">
        <v>65</v>
      </c>
      <c r="F818" s="203">
        <v>27217</v>
      </c>
      <c r="G818" s="203">
        <v>1769105</v>
      </c>
      <c r="H818" s="203">
        <v>767</v>
      </c>
      <c r="I818" s="203">
        <v>49855</v>
      </c>
      <c r="J818" s="203">
        <v>1719250</v>
      </c>
    </row>
    <row r="819" spans="1:10" ht="14.1" customHeight="1" x14ac:dyDescent="0.15">
      <c r="A819" s="219"/>
      <c r="B819" s="219"/>
      <c r="C819" s="219"/>
      <c r="D819" s="201" t="s">
        <v>182</v>
      </c>
      <c r="E819" s="203">
        <v>1752</v>
      </c>
      <c r="F819" s="203">
        <v>5246</v>
      </c>
      <c r="G819" s="203">
        <v>9190992</v>
      </c>
      <c r="H819" s="203">
        <v>767</v>
      </c>
      <c r="I819" s="203">
        <v>1343784</v>
      </c>
      <c r="J819" s="203">
        <v>7847208</v>
      </c>
    </row>
    <row r="820" spans="1:10" ht="14.1" customHeight="1" x14ac:dyDescent="0.15">
      <c r="A820" s="219"/>
      <c r="B820" s="219"/>
      <c r="C820" s="219"/>
      <c r="D820" s="201" t="s">
        <v>183</v>
      </c>
      <c r="E820" s="203">
        <v>1769</v>
      </c>
      <c r="F820" s="203">
        <v>6347</v>
      </c>
      <c r="G820" s="203">
        <v>11227843</v>
      </c>
      <c r="H820" s="203">
        <v>767</v>
      </c>
      <c r="I820" s="203">
        <v>1356823</v>
      </c>
      <c r="J820" s="203">
        <v>9871020</v>
      </c>
    </row>
    <row r="821" spans="1:10" ht="14.1" customHeight="1" x14ac:dyDescent="0.15">
      <c r="A821" s="219"/>
      <c r="B821" s="220" t="s">
        <v>211</v>
      </c>
      <c r="C821" s="218" t="s">
        <v>69</v>
      </c>
      <c r="D821" s="201" t="s">
        <v>187</v>
      </c>
      <c r="E821" s="203">
        <v>3</v>
      </c>
      <c r="F821" s="203">
        <v>49182</v>
      </c>
      <c r="G821" s="203">
        <v>147546</v>
      </c>
      <c r="H821" s="203">
        <v>1028</v>
      </c>
      <c r="I821" s="203">
        <v>3085</v>
      </c>
      <c r="J821" s="203">
        <v>144461</v>
      </c>
    </row>
    <row r="822" spans="1:10" ht="14.1" customHeight="1" x14ac:dyDescent="0.15">
      <c r="A822" s="219"/>
      <c r="B822" s="219"/>
      <c r="C822" s="219"/>
      <c r="D822" s="201" t="s">
        <v>188</v>
      </c>
      <c r="E822" s="203">
        <v>23</v>
      </c>
      <c r="F822" s="203">
        <v>29422</v>
      </c>
      <c r="G822" s="203">
        <v>676706</v>
      </c>
      <c r="H822" s="203">
        <v>1028</v>
      </c>
      <c r="I822" s="203">
        <v>23648</v>
      </c>
      <c r="J822" s="203">
        <v>653058</v>
      </c>
    </row>
    <row r="823" spans="1:10" ht="14.1" customHeight="1" x14ac:dyDescent="0.15">
      <c r="A823" s="219"/>
      <c r="B823" s="219"/>
      <c r="C823" s="219"/>
      <c r="D823" s="201" t="s">
        <v>87</v>
      </c>
      <c r="E823" s="203">
        <v>238</v>
      </c>
      <c r="F823" s="203">
        <v>29422</v>
      </c>
      <c r="G823" s="203">
        <v>7002436</v>
      </c>
      <c r="H823" s="203">
        <v>1028</v>
      </c>
      <c r="I823" s="203">
        <v>244709</v>
      </c>
      <c r="J823" s="203">
        <v>6757727</v>
      </c>
    </row>
    <row r="824" spans="1:10" ht="14.1" customHeight="1" x14ac:dyDescent="0.15">
      <c r="A824" s="219"/>
      <c r="B824" s="219"/>
      <c r="C824" s="219"/>
      <c r="D824" s="201" t="s">
        <v>184</v>
      </c>
      <c r="E824" s="203">
        <v>65</v>
      </c>
      <c r="F824" s="203">
        <v>14352</v>
      </c>
      <c r="G824" s="203">
        <v>932880</v>
      </c>
      <c r="H824" s="203">
        <v>1028</v>
      </c>
      <c r="I824" s="203">
        <v>66832</v>
      </c>
      <c r="J824" s="203">
        <v>866048</v>
      </c>
    </row>
    <row r="825" spans="1:10" ht="14.1" customHeight="1" x14ac:dyDescent="0.15">
      <c r="A825" s="219"/>
      <c r="B825" s="219"/>
      <c r="C825" s="219"/>
      <c r="D825" s="201" t="s">
        <v>80</v>
      </c>
      <c r="E825" s="203">
        <v>15</v>
      </c>
      <c r="F825" s="203">
        <v>14352</v>
      </c>
      <c r="G825" s="203">
        <v>215280</v>
      </c>
      <c r="H825" s="203">
        <v>1028</v>
      </c>
      <c r="I825" s="203">
        <v>15423</v>
      </c>
      <c r="J825" s="203">
        <v>199857</v>
      </c>
    </row>
    <row r="826" spans="1:10" ht="14.1" customHeight="1" x14ac:dyDescent="0.15">
      <c r="A826" s="219"/>
      <c r="B826" s="219"/>
      <c r="C826" s="219"/>
      <c r="D826" s="201" t="s">
        <v>189</v>
      </c>
      <c r="E826" s="203">
        <v>214</v>
      </c>
      <c r="F826" s="203">
        <v>10977</v>
      </c>
      <c r="G826" s="203">
        <v>2349078</v>
      </c>
      <c r="H826" s="203">
        <v>1028</v>
      </c>
      <c r="I826" s="203">
        <v>220032</v>
      </c>
      <c r="J826" s="203">
        <v>2129046</v>
      </c>
    </row>
    <row r="827" spans="1:10" ht="14.1" customHeight="1" x14ac:dyDescent="0.15">
      <c r="A827" s="219"/>
      <c r="B827" s="219"/>
      <c r="C827" s="219"/>
      <c r="D827" s="201" t="s">
        <v>85</v>
      </c>
      <c r="E827" s="203">
        <v>17</v>
      </c>
      <c r="F827" s="203">
        <v>10977</v>
      </c>
      <c r="G827" s="203">
        <v>186609</v>
      </c>
      <c r="H827" s="203">
        <v>1028</v>
      </c>
      <c r="I827" s="203">
        <v>17479</v>
      </c>
      <c r="J827" s="203">
        <v>169130</v>
      </c>
    </row>
    <row r="828" spans="1:10" ht="14.1" customHeight="1" x14ac:dyDescent="0.15">
      <c r="A828" s="219"/>
      <c r="B828" s="219"/>
      <c r="C828" s="219"/>
      <c r="D828" s="201" t="s">
        <v>179</v>
      </c>
      <c r="E828" s="203">
        <v>190</v>
      </c>
      <c r="F828" s="203">
        <v>7465</v>
      </c>
      <c r="G828" s="203">
        <v>1418350</v>
      </c>
      <c r="H828" s="203">
        <v>1028</v>
      </c>
      <c r="I828" s="203">
        <v>195356</v>
      </c>
      <c r="J828" s="203">
        <v>1222994</v>
      </c>
    </row>
    <row r="829" spans="1:10" ht="14.1" customHeight="1" x14ac:dyDescent="0.15">
      <c r="A829" s="219"/>
      <c r="B829" s="219"/>
      <c r="C829" s="219"/>
      <c r="D829" s="201" t="s">
        <v>79</v>
      </c>
      <c r="E829" s="203">
        <v>371</v>
      </c>
      <c r="F829" s="203">
        <v>7465</v>
      </c>
      <c r="G829" s="203">
        <v>2769515</v>
      </c>
      <c r="H829" s="203">
        <v>1028</v>
      </c>
      <c r="I829" s="203">
        <v>381457</v>
      </c>
      <c r="J829" s="203">
        <v>2388058</v>
      </c>
    </row>
    <row r="830" spans="1:10" ht="14.1" customHeight="1" x14ac:dyDescent="0.15">
      <c r="A830" s="219"/>
      <c r="B830" s="219"/>
      <c r="C830" s="219"/>
      <c r="D830" s="201" t="s">
        <v>192</v>
      </c>
      <c r="E830" s="203">
        <v>4</v>
      </c>
      <c r="F830" s="203">
        <v>4646</v>
      </c>
      <c r="G830" s="203">
        <v>18584</v>
      </c>
      <c r="H830" s="203">
        <v>1028</v>
      </c>
      <c r="I830" s="203">
        <v>4113</v>
      </c>
      <c r="J830" s="203">
        <v>14471</v>
      </c>
    </row>
    <row r="831" spans="1:10" ht="14.1" customHeight="1" x14ac:dyDescent="0.15">
      <c r="A831" s="219"/>
      <c r="B831" s="219"/>
      <c r="C831" s="219"/>
      <c r="D831" s="201" t="s">
        <v>88</v>
      </c>
      <c r="E831" s="203">
        <v>13</v>
      </c>
      <c r="F831" s="203">
        <v>4646</v>
      </c>
      <c r="G831" s="203">
        <v>60398</v>
      </c>
      <c r="H831" s="203">
        <v>1028</v>
      </c>
      <c r="I831" s="203">
        <v>13366</v>
      </c>
      <c r="J831" s="203">
        <v>47032</v>
      </c>
    </row>
    <row r="832" spans="1:10" ht="14.1" customHeight="1" x14ac:dyDescent="0.15">
      <c r="A832" s="219"/>
      <c r="B832" s="219"/>
      <c r="C832" s="219"/>
      <c r="D832" s="201" t="s">
        <v>190</v>
      </c>
      <c r="E832" s="203">
        <v>6</v>
      </c>
      <c r="F832" s="203">
        <v>2635</v>
      </c>
      <c r="G832" s="203">
        <v>15810</v>
      </c>
      <c r="H832" s="203">
        <v>1028</v>
      </c>
      <c r="I832" s="203">
        <v>6169</v>
      </c>
      <c r="J832" s="203">
        <v>9641</v>
      </c>
    </row>
    <row r="833" spans="1:10" ht="14.1" customHeight="1" x14ac:dyDescent="0.15">
      <c r="A833" s="219"/>
      <c r="B833" s="219"/>
      <c r="C833" s="219"/>
      <c r="D833" s="201" t="s">
        <v>86</v>
      </c>
      <c r="E833" s="203">
        <v>34</v>
      </c>
      <c r="F833" s="203">
        <v>2635</v>
      </c>
      <c r="G833" s="203">
        <v>89590</v>
      </c>
      <c r="H833" s="203">
        <v>1028</v>
      </c>
      <c r="I833" s="203">
        <v>34958</v>
      </c>
      <c r="J833" s="203">
        <v>54632</v>
      </c>
    </row>
    <row r="834" spans="1:10" ht="14.1" customHeight="1" x14ac:dyDescent="0.15">
      <c r="A834" s="219"/>
      <c r="B834" s="219"/>
      <c r="C834" s="219"/>
      <c r="D834" s="201" t="s">
        <v>191</v>
      </c>
      <c r="E834" s="203">
        <v>4</v>
      </c>
      <c r="F834" s="203">
        <v>1318</v>
      </c>
      <c r="G834" s="203">
        <v>5272</v>
      </c>
      <c r="H834" s="203">
        <v>1028</v>
      </c>
      <c r="I834" s="203">
        <v>4113</v>
      </c>
      <c r="J834" s="203">
        <v>1159</v>
      </c>
    </row>
    <row r="835" spans="1:10" ht="14.1" customHeight="1" x14ac:dyDescent="0.15">
      <c r="A835" s="219"/>
      <c r="B835" s="219"/>
      <c r="C835" s="219"/>
      <c r="D835" s="201" t="s">
        <v>91</v>
      </c>
      <c r="E835" s="203">
        <v>3</v>
      </c>
      <c r="F835" s="203">
        <v>1318</v>
      </c>
      <c r="G835" s="203">
        <v>3954</v>
      </c>
      <c r="H835" s="203">
        <v>1028</v>
      </c>
      <c r="I835" s="203">
        <v>3085</v>
      </c>
      <c r="J835" s="203">
        <v>869</v>
      </c>
    </row>
    <row r="836" spans="1:10" ht="29.1" customHeight="1" x14ac:dyDescent="0.15">
      <c r="A836" s="219"/>
      <c r="B836" s="219"/>
      <c r="C836" s="221" t="s">
        <v>202</v>
      </c>
      <c r="D836" s="201" t="s">
        <v>104</v>
      </c>
      <c r="E836" s="203">
        <v>1</v>
      </c>
      <c r="F836" s="203">
        <v>50736</v>
      </c>
      <c r="G836" s="203">
        <v>50736</v>
      </c>
      <c r="H836" s="203">
        <v>2582</v>
      </c>
      <c r="I836" s="203">
        <v>2582</v>
      </c>
      <c r="J836" s="203">
        <v>48154</v>
      </c>
    </row>
    <row r="837" spans="1:10" ht="14.1" customHeight="1" x14ac:dyDescent="0.15">
      <c r="A837" s="219"/>
      <c r="B837" s="219"/>
      <c r="C837" s="219"/>
      <c r="D837" s="201" t="s">
        <v>81</v>
      </c>
      <c r="E837" s="203">
        <v>40</v>
      </c>
      <c r="F837" s="203">
        <v>30976</v>
      </c>
      <c r="G837" s="203">
        <v>1239040</v>
      </c>
      <c r="H837" s="203">
        <v>2582</v>
      </c>
      <c r="I837" s="203">
        <v>103287</v>
      </c>
      <c r="J837" s="203">
        <v>1135753</v>
      </c>
    </row>
    <row r="838" spans="1:10" ht="14.1" customHeight="1" x14ac:dyDescent="0.15">
      <c r="A838" s="219"/>
      <c r="B838" s="219"/>
      <c r="C838" s="219"/>
      <c r="D838" s="201" t="s">
        <v>75</v>
      </c>
      <c r="E838" s="203">
        <v>5</v>
      </c>
      <c r="F838" s="203">
        <v>15906</v>
      </c>
      <c r="G838" s="203">
        <v>79530</v>
      </c>
      <c r="H838" s="203">
        <v>2582</v>
      </c>
      <c r="I838" s="203">
        <v>12911</v>
      </c>
      <c r="J838" s="203">
        <v>66619</v>
      </c>
    </row>
    <row r="839" spans="1:10" ht="14.1" customHeight="1" x14ac:dyDescent="0.15">
      <c r="A839" s="219"/>
      <c r="B839" s="219"/>
      <c r="C839" s="219"/>
      <c r="D839" s="201" t="s">
        <v>76</v>
      </c>
      <c r="E839" s="203">
        <v>7</v>
      </c>
      <c r="F839" s="203">
        <v>12531</v>
      </c>
      <c r="G839" s="203">
        <v>87717</v>
      </c>
      <c r="H839" s="203">
        <v>2582</v>
      </c>
      <c r="I839" s="203">
        <v>18075</v>
      </c>
      <c r="J839" s="203">
        <v>69642</v>
      </c>
    </row>
    <row r="840" spans="1:10" ht="14.1" customHeight="1" x14ac:dyDescent="0.15">
      <c r="A840" s="219"/>
      <c r="B840" s="219"/>
      <c r="C840" s="219"/>
      <c r="D840" s="201" t="s">
        <v>73</v>
      </c>
      <c r="E840" s="203">
        <v>280</v>
      </c>
      <c r="F840" s="203">
        <v>9019</v>
      </c>
      <c r="G840" s="203">
        <v>2525320</v>
      </c>
      <c r="H840" s="203">
        <v>2582</v>
      </c>
      <c r="I840" s="203">
        <v>723012</v>
      </c>
      <c r="J840" s="203">
        <v>1802308</v>
      </c>
    </row>
    <row r="841" spans="1:10" ht="14.1" customHeight="1" x14ac:dyDescent="0.15">
      <c r="A841" s="219"/>
      <c r="B841" s="219"/>
      <c r="C841" s="219"/>
      <c r="D841" s="201" t="s">
        <v>84</v>
      </c>
      <c r="E841" s="203">
        <v>1</v>
      </c>
      <c r="F841" s="203">
        <v>4189</v>
      </c>
      <c r="G841" s="203">
        <v>4189</v>
      </c>
      <c r="H841" s="203">
        <v>2582</v>
      </c>
      <c r="I841" s="203">
        <v>2582</v>
      </c>
      <c r="J841" s="203">
        <v>1607</v>
      </c>
    </row>
    <row r="842" spans="1:10" ht="14.1" customHeight="1" x14ac:dyDescent="0.15">
      <c r="A842" s="219"/>
      <c r="B842" s="219"/>
      <c r="C842" s="219"/>
      <c r="D842" s="201" t="s">
        <v>77</v>
      </c>
      <c r="E842" s="203">
        <v>1</v>
      </c>
      <c r="F842" s="203">
        <v>2872</v>
      </c>
      <c r="G842" s="203">
        <v>2872</v>
      </c>
      <c r="H842" s="203">
        <v>2582</v>
      </c>
      <c r="I842" s="203">
        <v>2582</v>
      </c>
      <c r="J842" s="203">
        <v>290</v>
      </c>
    </row>
    <row r="843" spans="1:10" ht="29.1" customHeight="1" x14ac:dyDescent="0.15">
      <c r="A843" s="219"/>
      <c r="B843" s="219"/>
      <c r="C843" s="221" t="s">
        <v>203</v>
      </c>
      <c r="D843" s="201" t="s">
        <v>104</v>
      </c>
      <c r="E843" s="203">
        <v>3</v>
      </c>
      <c r="F843" s="203">
        <v>50434</v>
      </c>
      <c r="G843" s="203">
        <v>151303</v>
      </c>
      <c r="H843" s="203">
        <v>2523</v>
      </c>
      <c r="I843" s="203">
        <v>7570</v>
      </c>
      <c r="J843" s="203">
        <v>143733</v>
      </c>
    </row>
    <row r="844" spans="1:10" ht="14.1" customHeight="1" x14ac:dyDescent="0.15">
      <c r="A844" s="219"/>
      <c r="B844" s="219"/>
      <c r="C844" s="219"/>
      <c r="D844" s="201" t="s">
        <v>81</v>
      </c>
      <c r="E844" s="203">
        <v>12</v>
      </c>
      <c r="F844" s="203">
        <v>30250</v>
      </c>
      <c r="G844" s="203">
        <v>362996</v>
      </c>
      <c r="H844" s="203">
        <v>2523</v>
      </c>
      <c r="I844" s="203">
        <v>30278</v>
      </c>
      <c r="J844" s="203">
        <v>332718</v>
      </c>
    </row>
    <row r="845" spans="1:10" ht="14.1" customHeight="1" x14ac:dyDescent="0.15">
      <c r="A845" s="219"/>
      <c r="B845" s="219"/>
      <c r="C845" s="219"/>
      <c r="D845" s="201" t="s">
        <v>75</v>
      </c>
      <c r="E845" s="203">
        <v>19</v>
      </c>
      <c r="F845" s="203">
        <v>15655</v>
      </c>
      <c r="G845" s="203">
        <v>297453</v>
      </c>
      <c r="H845" s="203">
        <v>2523</v>
      </c>
      <c r="I845" s="203">
        <v>47941</v>
      </c>
      <c r="J845" s="203">
        <v>249512</v>
      </c>
    </row>
    <row r="846" spans="1:10" ht="14.1" customHeight="1" x14ac:dyDescent="0.15">
      <c r="A846" s="219"/>
      <c r="B846" s="219"/>
      <c r="C846" s="219"/>
      <c r="D846" s="201" t="s">
        <v>76</v>
      </c>
      <c r="E846" s="203">
        <v>212</v>
      </c>
      <c r="F846" s="203">
        <v>12400</v>
      </c>
      <c r="G846" s="203">
        <v>2628776</v>
      </c>
      <c r="H846" s="203">
        <v>2523</v>
      </c>
      <c r="I846" s="203">
        <v>534916</v>
      </c>
      <c r="J846" s="203">
        <v>2093860</v>
      </c>
    </row>
    <row r="847" spans="1:10" ht="14.1" customHeight="1" x14ac:dyDescent="0.15">
      <c r="A847" s="219"/>
      <c r="B847" s="219"/>
      <c r="C847" s="219"/>
      <c r="D847" s="201" t="s">
        <v>73</v>
      </c>
      <c r="E847" s="203">
        <v>20</v>
      </c>
      <c r="F847" s="203">
        <v>8924</v>
      </c>
      <c r="G847" s="203">
        <v>178472</v>
      </c>
      <c r="H847" s="203">
        <v>2523</v>
      </c>
      <c r="I847" s="203">
        <v>50464</v>
      </c>
      <c r="J847" s="203">
        <v>128008</v>
      </c>
    </row>
    <row r="848" spans="1:10" ht="29.1" customHeight="1" x14ac:dyDescent="0.15">
      <c r="A848" s="219"/>
      <c r="B848" s="219"/>
      <c r="C848" s="221" t="s">
        <v>204</v>
      </c>
      <c r="D848" s="201" t="s">
        <v>90</v>
      </c>
      <c r="E848" s="203">
        <v>41</v>
      </c>
      <c r="F848" s="203">
        <v>67687</v>
      </c>
      <c r="G848" s="203">
        <v>2775167</v>
      </c>
      <c r="H848" s="203">
        <v>1795</v>
      </c>
      <c r="I848" s="203">
        <v>73603</v>
      </c>
      <c r="J848" s="203">
        <v>2701564</v>
      </c>
    </row>
    <row r="849" spans="1:10" ht="14.1" customHeight="1" x14ac:dyDescent="0.15">
      <c r="A849" s="219"/>
      <c r="B849" s="219"/>
      <c r="C849" s="219"/>
      <c r="D849" s="201" t="s">
        <v>104</v>
      </c>
      <c r="E849" s="203">
        <v>362</v>
      </c>
      <c r="F849" s="203">
        <v>49949</v>
      </c>
      <c r="G849" s="203">
        <v>18081538</v>
      </c>
      <c r="H849" s="203">
        <v>1795</v>
      </c>
      <c r="I849" s="203">
        <v>649858</v>
      </c>
      <c r="J849" s="203">
        <v>17431680</v>
      </c>
    </row>
    <row r="850" spans="1:10" ht="14.1" customHeight="1" x14ac:dyDescent="0.15">
      <c r="A850" s="219"/>
      <c r="B850" s="219"/>
      <c r="C850" s="219"/>
      <c r="D850" s="201" t="s">
        <v>81</v>
      </c>
      <c r="E850" s="203">
        <v>4224</v>
      </c>
      <c r="F850" s="203">
        <v>30189</v>
      </c>
      <c r="G850" s="203">
        <v>127518336</v>
      </c>
      <c r="H850" s="203">
        <v>1795</v>
      </c>
      <c r="I850" s="203">
        <v>7582870</v>
      </c>
      <c r="J850" s="203">
        <v>119935466</v>
      </c>
    </row>
    <row r="851" spans="1:10" ht="14.1" customHeight="1" x14ac:dyDescent="0.15">
      <c r="A851" s="219"/>
      <c r="B851" s="219"/>
      <c r="C851" s="219"/>
      <c r="D851" s="201" t="s">
        <v>75</v>
      </c>
      <c r="E851" s="203">
        <v>3444</v>
      </c>
      <c r="F851" s="203">
        <v>15119</v>
      </c>
      <c r="G851" s="203">
        <v>52069836</v>
      </c>
      <c r="H851" s="203">
        <v>1795</v>
      </c>
      <c r="I851" s="203">
        <v>6182624</v>
      </c>
      <c r="J851" s="203">
        <v>45887212</v>
      </c>
    </row>
    <row r="852" spans="1:10" ht="14.1" customHeight="1" x14ac:dyDescent="0.15">
      <c r="A852" s="219"/>
      <c r="B852" s="219"/>
      <c r="C852" s="219"/>
      <c r="D852" s="201" t="s">
        <v>76</v>
      </c>
      <c r="E852" s="203">
        <v>5472</v>
      </c>
      <c r="F852" s="203">
        <v>11744</v>
      </c>
      <c r="G852" s="203">
        <v>64263168</v>
      </c>
      <c r="H852" s="203">
        <v>1795</v>
      </c>
      <c r="I852" s="203">
        <v>9823263</v>
      </c>
      <c r="J852" s="203">
        <v>54439905</v>
      </c>
    </row>
    <row r="853" spans="1:10" ht="14.1" customHeight="1" x14ac:dyDescent="0.15">
      <c r="A853" s="219"/>
      <c r="B853" s="219"/>
      <c r="C853" s="219"/>
      <c r="D853" s="201" t="s">
        <v>73</v>
      </c>
      <c r="E853" s="203">
        <v>11998</v>
      </c>
      <c r="F853" s="203">
        <v>8232</v>
      </c>
      <c r="G853" s="203">
        <v>98767536</v>
      </c>
      <c r="H853" s="203">
        <v>1795</v>
      </c>
      <c r="I853" s="203">
        <v>21538654</v>
      </c>
      <c r="J853" s="203">
        <v>77228882</v>
      </c>
    </row>
    <row r="854" spans="1:10" ht="14.1" customHeight="1" x14ac:dyDescent="0.15">
      <c r="A854" s="219"/>
      <c r="B854" s="219"/>
      <c r="C854" s="219"/>
      <c r="D854" s="201" t="s">
        <v>74</v>
      </c>
      <c r="E854" s="203">
        <v>862</v>
      </c>
      <c r="F854" s="203">
        <v>5413</v>
      </c>
      <c r="G854" s="203">
        <v>4666006</v>
      </c>
      <c r="H854" s="203">
        <v>1795</v>
      </c>
      <c r="I854" s="203">
        <v>1547451</v>
      </c>
      <c r="J854" s="203">
        <v>3118555</v>
      </c>
    </row>
    <row r="855" spans="1:10" ht="14.1" customHeight="1" x14ac:dyDescent="0.15">
      <c r="A855" s="219"/>
      <c r="B855" s="219"/>
      <c r="C855" s="219"/>
      <c r="D855" s="201" t="s">
        <v>84</v>
      </c>
      <c r="E855" s="203">
        <v>650</v>
      </c>
      <c r="F855" s="203">
        <v>3402</v>
      </c>
      <c r="G855" s="203">
        <v>2211300</v>
      </c>
      <c r="H855" s="203">
        <v>1795</v>
      </c>
      <c r="I855" s="203">
        <v>1166872</v>
      </c>
      <c r="J855" s="203">
        <v>1044428</v>
      </c>
    </row>
    <row r="856" spans="1:10" ht="14.1" customHeight="1" x14ac:dyDescent="0.15">
      <c r="A856" s="219"/>
      <c r="B856" s="219"/>
      <c r="C856" s="219"/>
      <c r="D856" s="201" t="s">
        <v>77</v>
      </c>
      <c r="E856" s="203">
        <v>542</v>
      </c>
      <c r="F856" s="203">
        <v>2085</v>
      </c>
      <c r="G856" s="203">
        <v>1130070</v>
      </c>
      <c r="H856" s="203">
        <v>1795</v>
      </c>
      <c r="I856" s="203">
        <v>972991</v>
      </c>
      <c r="J856" s="203">
        <v>157079</v>
      </c>
    </row>
    <row r="857" spans="1:10" ht="14.1" customHeight="1" x14ac:dyDescent="0.15">
      <c r="A857" s="219" t="s">
        <v>92</v>
      </c>
      <c r="B857" s="219" t="s">
        <v>55</v>
      </c>
      <c r="C857" s="219"/>
      <c r="D857" s="219"/>
      <c r="E857" s="203">
        <v>4318</v>
      </c>
      <c r="F857" s="203"/>
      <c r="G857" s="203">
        <v>62071501</v>
      </c>
      <c r="H857" s="203"/>
      <c r="I857" s="203">
        <v>3826082</v>
      </c>
      <c r="J857" s="203">
        <v>58245419</v>
      </c>
    </row>
    <row r="858" spans="1:10" ht="14.1" customHeight="1" x14ac:dyDescent="0.15">
      <c r="A858" s="219"/>
      <c r="B858" s="201" t="s">
        <v>65</v>
      </c>
      <c r="C858" s="201" t="s">
        <v>66</v>
      </c>
      <c r="D858" s="201" t="s">
        <v>67</v>
      </c>
      <c r="E858" s="216">
        <v>1</v>
      </c>
      <c r="F858" s="216">
        <v>11085</v>
      </c>
      <c r="G858" s="216">
        <v>11085</v>
      </c>
      <c r="H858" s="216">
        <v>0</v>
      </c>
      <c r="I858" s="216">
        <v>0</v>
      </c>
      <c r="J858" s="216">
        <v>11085</v>
      </c>
    </row>
    <row r="859" spans="1:10" ht="14.1" customHeight="1" x14ac:dyDescent="0.15">
      <c r="A859" s="219"/>
      <c r="B859" s="220" t="s">
        <v>68</v>
      </c>
      <c r="C859" s="218" t="s">
        <v>69</v>
      </c>
      <c r="D859" s="201" t="s">
        <v>177</v>
      </c>
      <c r="E859" s="217"/>
      <c r="F859" s="217"/>
      <c r="G859" s="217"/>
      <c r="H859" s="217"/>
      <c r="I859" s="217"/>
      <c r="J859" s="217"/>
    </row>
    <row r="860" spans="1:10" ht="14.1" customHeight="1" x14ac:dyDescent="0.15">
      <c r="A860" s="219"/>
      <c r="B860" s="219"/>
      <c r="C860" s="219"/>
      <c r="D860" s="201" t="s">
        <v>175</v>
      </c>
      <c r="E860" s="203">
        <v>1</v>
      </c>
      <c r="F860" s="203">
        <v>11085</v>
      </c>
      <c r="G860" s="203">
        <v>11085</v>
      </c>
      <c r="H860" s="203">
        <v>0</v>
      </c>
      <c r="I860" s="203">
        <v>0</v>
      </c>
      <c r="J860" s="203">
        <v>11085</v>
      </c>
    </row>
    <row r="861" spans="1:10" ht="29.1" customHeight="1" x14ac:dyDescent="0.15">
      <c r="A861" s="219"/>
      <c r="B861" s="219"/>
      <c r="C861" s="202" t="s">
        <v>204</v>
      </c>
      <c r="D861" s="201" t="s">
        <v>176</v>
      </c>
      <c r="E861" s="203">
        <v>202</v>
      </c>
      <c r="F861" s="203">
        <v>11852</v>
      </c>
      <c r="G861" s="203">
        <v>2394104</v>
      </c>
      <c r="H861" s="203">
        <v>1778</v>
      </c>
      <c r="I861" s="203">
        <v>359156</v>
      </c>
      <c r="J861" s="203">
        <v>2034948</v>
      </c>
    </row>
    <row r="862" spans="1:10" ht="29.1" customHeight="1" x14ac:dyDescent="0.15">
      <c r="A862" s="219"/>
      <c r="B862" s="221" t="s">
        <v>210</v>
      </c>
      <c r="C862" s="218" t="s">
        <v>69</v>
      </c>
      <c r="D862" s="201" t="s">
        <v>87</v>
      </c>
      <c r="E862" s="203">
        <v>6</v>
      </c>
      <c r="F862" s="203">
        <v>29422</v>
      </c>
      <c r="G862" s="203">
        <v>176532</v>
      </c>
      <c r="H862" s="203">
        <v>0</v>
      </c>
      <c r="I862" s="203">
        <v>0</v>
      </c>
      <c r="J862" s="203">
        <v>176532</v>
      </c>
    </row>
    <row r="863" spans="1:10" ht="14.1" customHeight="1" x14ac:dyDescent="0.15">
      <c r="A863" s="219"/>
      <c r="B863" s="219"/>
      <c r="C863" s="219"/>
      <c r="D863" s="201" t="s">
        <v>184</v>
      </c>
      <c r="E863" s="203">
        <v>4</v>
      </c>
      <c r="F863" s="203">
        <v>14352</v>
      </c>
      <c r="G863" s="203">
        <v>57408</v>
      </c>
      <c r="H863" s="203">
        <v>0</v>
      </c>
      <c r="I863" s="203">
        <v>0</v>
      </c>
      <c r="J863" s="203">
        <v>57408</v>
      </c>
    </row>
    <row r="864" spans="1:10" ht="14.1" customHeight="1" x14ac:dyDescent="0.15">
      <c r="A864" s="219"/>
      <c r="B864" s="219"/>
      <c r="C864" s="219"/>
      <c r="D864" s="201" t="s">
        <v>80</v>
      </c>
      <c r="E864" s="203">
        <v>40</v>
      </c>
      <c r="F864" s="203">
        <v>14352</v>
      </c>
      <c r="G864" s="203">
        <v>574080</v>
      </c>
      <c r="H864" s="203">
        <v>0</v>
      </c>
      <c r="I864" s="203">
        <v>0</v>
      </c>
      <c r="J864" s="203">
        <v>574080</v>
      </c>
    </row>
    <row r="865" spans="1:10" ht="14.1" customHeight="1" x14ac:dyDescent="0.15">
      <c r="A865" s="219"/>
      <c r="B865" s="219"/>
      <c r="C865" s="219"/>
      <c r="D865" s="201" t="s">
        <v>79</v>
      </c>
      <c r="E865" s="203">
        <v>9</v>
      </c>
      <c r="F865" s="203">
        <v>7465</v>
      </c>
      <c r="G865" s="203">
        <v>67185</v>
      </c>
      <c r="H865" s="203">
        <v>0</v>
      </c>
      <c r="I865" s="203">
        <v>0</v>
      </c>
      <c r="J865" s="203">
        <v>67185</v>
      </c>
    </row>
    <row r="866" spans="1:10" ht="14.1" customHeight="1" x14ac:dyDescent="0.15">
      <c r="A866" s="219"/>
      <c r="B866" s="219"/>
      <c r="C866" s="219"/>
      <c r="D866" s="201" t="s">
        <v>185</v>
      </c>
      <c r="E866" s="203">
        <v>1</v>
      </c>
      <c r="F866" s="203">
        <v>4479</v>
      </c>
      <c r="G866" s="203">
        <v>4479</v>
      </c>
      <c r="H866" s="203">
        <v>0</v>
      </c>
      <c r="I866" s="203">
        <v>0</v>
      </c>
      <c r="J866" s="203">
        <v>4479</v>
      </c>
    </row>
    <row r="867" spans="1:10" ht="14.1" customHeight="1" x14ac:dyDescent="0.15">
      <c r="A867" s="219"/>
      <c r="B867" s="219"/>
      <c r="C867" s="219"/>
      <c r="D867" s="201" t="s">
        <v>180</v>
      </c>
      <c r="E867" s="203">
        <v>13</v>
      </c>
      <c r="F867" s="203">
        <v>4479</v>
      </c>
      <c r="G867" s="203">
        <v>58227</v>
      </c>
      <c r="H867" s="203">
        <v>0</v>
      </c>
      <c r="I867" s="203">
        <v>0</v>
      </c>
      <c r="J867" s="203">
        <v>58227</v>
      </c>
    </row>
    <row r="868" spans="1:10" ht="14.1" customHeight="1" x14ac:dyDescent="0.15">
      <c r="A868" s="219"/>
      <c r="B868" s="219"/>
      <c r="C868" s="219"/>
      <c r="D868" s="201" t="s">
        <v>186</v>
      </c>
      <c r="E868" s="203">
        <v>7</v>
      </c>
      <c r="F868" s="203">
        <v>5580</v>
      </c>
      <c r="G868" s="203">
        <v>39060</v>
      </c>
      <c r="H868" s="203">
        <v>0</v>
      </c>
      <c r="I868" s="203">
        <v>0</v>
      </c>
      <c r="J868" s="203">
        <v>39060</v>
      </c>
    </row>
    <row r="869" spans="1:10" ht="14.1" customHeight="1" x14ac:dyDescent="0.15">
      <c r="A869" s="219"/>
      <c r="B869" s="219"/>
      <c r="C869" s="219"/>
      <c r="D869" s="201" t="s">
        <v>181</v>
      </c>
      <c r="E869" s="203">
        <v>65</v>
      </c>
      <c r="F869" s="203">
        <v>5580</v>
      </c>
      <c r="G869" s="203">
        <v>362700</v>
      </c>
      <c r="H869" s="203">
        <v>0</v>
      </c>
      <c r="I869" s="203">
        <v>0</v>
      </c>
      <c r="J869" s="203">
        <v>362700</v>
      </c>
    </row>
    <row r="870" spans="1:10" ht="29.1" customHeight="1" x14ac:dyDescent="0.15">
      <c r="A870" s="219"/>
      <c r="B870" s="219"/>
      <c r="C870" s="221" t="s">
        <v>202</v>
      </c>
      <c r="D870" s="201" t="s">
        <v>81</v>
      </c>
      <c r="E870" s="203">
        <v>85</v>
      </c>
      <c r="F870" s="203">
        <v>30976</v>
      </c>
      <c r="G870" s="203">
        <v>2632960</v>
      </c>
      <c r="H870" s="203">
        <v>1554</v>
      </c>
      <c r="I870" s="203">
        <v>132090</v>
      </c>
      <c r="J870" s="203">
        <v>2500870</v>
      </c>
    </row>
    <row r="871" spans="1:10" ht="14.1" customHeight="1" x14ac:dyDescent="0.15">
      <c r="A871" s="219"/>
      <c r="B871" s="219"/>
      <c r="C871" s="219"/>
      <c r="D871" s="201" t="s">
        <v>75</v>
      </c>
      <c r="E871" s="203">
        <v>3</v>
      </c>
      <c r="F871" s="203">
        <v>15906</v>
      </c>
      <c r="G871" s="203">
        <v>47718</v>
      </c>
      <c r="H871" s="203">
        <v>1554</v>
      </c>
      <c r="I871" s="203">
        <v>4662</v>
      </c>
      <c r="J871" s="203">
        <v>43056</v>
      </c>
    </row>
    <row r="872" spans="1:10" ht="14.1" customHeight="1" x14ac:dyDescent="0.15">
      <c r="A872" s="219"/>
      <c r="B872" s="219"/>
      <c r="C872" s="219"/>
      <c r="D872" s="201" t="s">
        <v>73</v>
      </c>
      <c r="E872" s="203">
        <v>5</v>
      </c>
      <c r="F872" s="203">
        <v>9019</v>
      </c>
      <c r="G872" s="203">
        <v>45095</v>
      </c>
      <c r="H872" s="203">
        <v>1554</v>
      </c>
      <c r="I872" s="203">
        <v>7770</v>
      </c>
      <c r="J872" s="203">
        <v>37325</v>
      </c>
    </row>
    <row r="873" spans="1:10" ht="14.1" customHeight="1" x14ac:dyDescent="0.15">
      <c r="A873" s="219"/>
      <c r="B873" s="219"/>
      <c r="C873" s="219"/>
      <c r="D873" s="201" t="s">
        <v>77</v>
      </c>
      <c r="E873" s="203">
        <v>1</v>
      </c>
      <c r="F873" s="203">
        <v>2872</v>
      </c>
      <c r="G873" s="203">
        <v>2872</v>
      </c>
      <c r="H873" s="203">
        <v>1554</v>
      </c>
      <c r="I873" s="203">
        <v>1554</v>
      </c>
      <c r="J873" s="203">
        <v>1318</v>
      </c>
    </row>
    <row r="874" spans="1:10" ht="14.1" customHeight="1" x14ac:dyDescent="0.15">
      <c r="A874" s="219"/>
      <c r="B874" s="219"/>
      <c r="C874" s="219"/>
      <c r="D874" s="201" t="s">
        <v>182</v>
      </c>
      <c r="E874" s="203">
        <v>66</v>
      </c>
      <c r="F874" s="203">
        <v>6033</v>
      </c>
      <c r="G874" s="203">
        <v>398178</v>
      </c>
      <c r="H874" s="203">
        <v>1554</v>
      </c>
      <c r="I874" s="203">
        <v>102564</v>
      </c>
      <c r="J874" s="203">
        <v>295614</v>
      </c>
    </row>
    <row r="875" spans="1:10" ht="14.1" customHeight="1" x14ac:dyDescent="0.15">
      <c r="A875" s="219"/>
      <c r="B875" s="219"/>
      <c r="C875" s="219"/>
      <c r="D875" s="201" t="s">
        <v>183</v>
      </c>
      <c r="E875" s="203">
        <v>9</v>
      </c>
      <c r="F875" s="203">
        <v>7134</v>
      </c>
      <c r="G875" s="203">
        <v>64206</v>
      </c>
      <c r="H875" s="203">
        <v>1554</v>
      </c>
      <c r="I875" s="203">
        <v>13986</v>
      </c>
      <c r="J875" s="203">
        <v>50220</v>
      </c>
    </row>
    <row r="876" spans="1:10" ht="29.1" customHeight="1" x14ac:dyDescent="0.15">
      <c r="A876" s="219"/>
      <c r="B876" s="219"/>
      <c r="C876" s="202" t="s">
        <v>203</v>
      </c>
      <c r="D876" s="201" t="s">
        <v>182</v>
      </c>
      <c r="E876" s="203">
        <v>54</v>
      </c>
      <c r="F876" s="203">
        <v>5853</v>
      </c>
      <c r="G876" s="203">
        <v>316044</v>
      </c>
      <c r="H876" s="203">
        <v>1495</v>
      </c>
      <c r="I876" s="203">
        <v>80730</v>
      </c>
      <c r="J876" s="203">
        <v>235314</v>
      </c>
    </row>
    <row r="877" spans="1:10" ht="29.1" customHeight="1" x14ac:dyDescent="0.15">
      <c r="A877" s="219"/>
      <c r="B877" s="219"/>
      <c r="C877" s="221" t="s">
        <v>204</v>
      </c>
      <c r="D877" s="201" t="s">
        <v>104</v>
      </c>
      <c r="E877" s="203">
        <v>8</v>
      </c>
      <c r="F877" s="203">
        <v>49949</v>
      </c>
      <c r="G877" s="203">
        <v>399592</v>
      </c>
      <c r="H877" s="203">
        <v>767</v>
      </c>
      <c r="I877" s="203">
        <v>6136</v>
      </c>
      <c r="J877" s="203">
        <v>393456</v>
      </c>
    </row>
    <row r="878" spans="1:10" ht="14.1" customHeight="1" x14ac:dyDescent="0.15">
      <c r="A878" s="219"/>
      <c r="B878" s="219"/>
      <c r="C878" s="219"/>
      <c r="D878" s="201" t="s">
        <v>81</v>
      </c>
      <c r="E878" s="203">
        <v>745</v>
      </c>
      <c r="F878" s="203">
        <v>30189</v>
      </c>
      <c r="G878" s="203">
        <v>22490805</v>
      </c>
      <c r="H878" s="203">
        <v>767</v>
      </c>
      <c r="I878" s="203">
        <v>571415</v>
      </c>
      <c r="J878" s="203">
        <v>21919390</v>
      </c>
    </row>
    <row r="879" spans="1:10" ht="14.1" customHeight="1" x14ac:dyDescent="0.15">
      <c r="A879" s="219"/>
      <c r="B879" s="219"/>
      <c r="C879" s="219"/>
      <c r="D879" s="201" t="s">
        <v>75</v>
      </c>
      <c r="E879" s="203">
        <v>1144</v>
      </c>
      <c r="F879" s="203">
        <v>15119</v>
      </c>
      <c r="G879" s="203">
        <v>17296136</v>
      </c>
      <c r="H879" s="203">
        <v>767</v>
      </c>
      <c r="I879" s="203">
        <v>877448</v>
      </c>
      <c r="J879" s="203">
        <v>16418688</v>
      </c>
    </row>
    <row r="880" spans="1:10" ht="14.1" customHeight="1" x14ac:dyDescent="0.15">
      <c r="A880" s="219"/>
      <c r="B880" s="219"/>
      <c r="C880" s="219"/>
      <c r="D880" s="201" t="s">
        <v>76</v>
      </c>
      <c r="E880" s="203">
        <v>27</v>
      </c>
      <c r="F880" s="203">
        <v>11744</v>
      </c>
      <c r="G880" s="203">
        <v>317088</v>
      </c>
      <c r="H880" s="203">
        <v>767</v>
      </c>
      <c r="I880" s="203">
        <v>20709</v>
      </c>
      <c r="J880" s="203">
        <v>296379</v>
      </c>
    </row>
    <row r="881" spans="1:10" ht="14.1" customHeight="1" x14ac:dyDescent="0.15">
      <c r="A881" s="219"/>
      <c r="B881" s="219"/>
      <c r="C881" s="219"/>
      <c r="D881" s="201" t="s">
        <v>73</v>
      </c>
      <c r="E881" s="203">
        <v>216</v>
      </c>
      <c r="F881" s="203">
        <v>8232</v>
      </c>
      <c r="G881" s="203">
        <v>1778112</v>
      </c>
      <c r="H881" s="203">
        <v>767</v>
      </c>
      <c r="I881" s="203">
        <v>165672</v>
      </c>
      <c r="J881" s="203">
        <v>1612440</v>
      </c>
    </row>
    <row r="882" spans="1:10" ht="14.1" customHeight="1" x14ac:dyDescent="0.15">
      <c r="A882" s="219"/>
      <c r="B882" s="219"/>
      <c r="C882" s="219"/>
      <c r="D882" s="201" t="s">
        <v>74</v>
      </c>
      <c r="E882" s="203">
        <v>7</v>
      </c>
      <c r="F882" s="203">
        <v>5413</v>
      </c>
      <c r="G882" s="203">
        <v>37891</v>
      </c>
      <c r="H882" s="203">
        <v>767</v>
      </c>
      <c r="I882" s="203">
        <v>5369</v>
      </c>
      <c r="J882" s="203">
        <v>32522</v>
      </c>
    </row>
    <row r="883" spans="1:10" ht="14.1" customHeight="1" x14ac:dyDescent="0.15">
      <c r="A883" s="219"/>
      <c r="B883" s="219"/>
      <c r="C883" s="219"/>
      <c r="D883" s="201" t="s">
        <v>77</v>
      </c>
      <c r="E883" s="203">
        <v>6</v>
      </c>
      <c r="F883" s="203">
        <v>2085</v>
      </c>
      <c r="G883" s="203">
        <v>12510</v>
      </c>
      <c r="H883" s="203">
        <v>767</v>
      </c>
      <c r="I883" s="203">
        <v>4602</v>
      </c>
      <c r="J883" s="203">
        <v>7908</v>
      </c>
    </row>
    <row r="884" spans="1:10" ht="14.1" customHeight="1" x14ac:dyDescent="0.15">
      <c r="A884" s="219"/>
      <c r="B884" s="219"/>
      <c r="C884" s="219"/>
      <c r="D884" s="201" t="s">
        <v>71</v>
      </c>
      <c r="E884" s="203">
        <v>50</v>
      </c>
      <c r="F884" s="203">
        <v>27217</v>
      </c>
      <c r="G884" s="203">
        <v>1360850</v>
      </c>
      <c r="H884" s="203">
        <v>767</v>
      </c>
      <c r="I884" s="203">
        <v>38350</v>
      </c>
      <c r="J884" s="203">
        <v>1322500</v>
      </c>
    </row>
    <row r="885" spans="1:10" ht="14.1" customHeight="1" x14ac:dyDescent="0.15">
      <c r="A885" s="219"/>
      <c r="B885" s="219"/>
      <c r="C885" s="219"/>
      <c r="D885" s="201" t="s">
        <v>182</v>
      </c>
      <c r="E885" s="203">
        <v>655</v>
      </c>
      <c r="F885" s="203">
        <v>5246</v>
      </c>
      <c r="G885" s="203">
        <v>3436130</v>
      </c>
      <c r="H885" s="203">
        <v>767</v>
      </c>
      <c r="I885" s="203">
        <v>502385</v>
      </c>
      <c r="J885" s="203">
        <v>2933745</v>
      </c>
    </row>
    <row r="886" spans="1:10" ht="14.1" customHeight="1" x14ac:dyDescent="0.15">
      <c r="A886" s="219"/>
      <c r="B886" s="219"/>
      <c r="C886" s="219"/>
      <c r="D886" s="201" t="s">
        <v>183</v>
      </c>
      <c r="E886" s="203">
        <v>640</v>
      </c>
      <c r="F886" s="203">
        <v>6347</v>
      </c>
      <c r="G886" s="203">
        <v>4062080</v>
      </c>
      <c r="H886" s="203">
        <v>767</v>
      </c>
      <c r="I886" s="203">
        <v>490880</v>
      </c>
      <c r="J886" s="203">
        <v>3571200</v>
      </c>
    </row>
    <row r="887" spans="1:10" ht="14.1" customHeight="1" x14ac:dyDescent="0.15">
      <c r="A887" s="219"/>
      <c r="B887" s="220" t="s">
        <v>211</v>
      </c>
      <c r="C887" s="218" t="s">
        <v>69</v>
      </c>
      <c r="D887" s="201" t="s">
        <v>188</v>
      </c>
      <c r="E887" s="203">
        <v>2</v>
      </c>
      <c r="F887" s="203">
        <v>29422</v>
      </c>
      <c r="G887" s="203">
        <v>58844</v>
      </c>
      <c r="H887" s="203">
        <v>1028</v>
      </c>
      <c r="I887" s="203">
        <v>2056</v>
      </c>
      <c r="J887" s="203">
        <v>56788</v>
      </c>
    </row>
    <row r="888" spans="1:10" ht="14.1" customHeight="1" x14ac:dyDescent="0.15">
      <c r="A888" s="219"/>
      <c r="B888" s="219"/>
      <c r="C888" s="219"/>
      <c r="D888" s="201" t="s">
        <v>87</v>
      </c>
      <c r="E888" s="203">
        <v>1</v>
      </c>
      <c r="F888" s="203">
        <v>29422</v>
      </c>
      <c r="G888" s="203">
        <v>29422</v>
      </c>
      <c r="H888" s="203">
        <v>1028</v>
      </c>
      <c r="I888" s="203">
        <v>1028</v>
      </c>
      <c r="J888" s="203">
        <v>28394</v>
      </c>
    </row>
    <row r="889" spans="1:10" ht="14.1" customHeight="1" x14ac:dyDescent="0.15">
      <c r="A889" s="219"/>
      <c r="B889" s="219"/>
      <c r="C889" s="219"/>
      <c r="D889" s="201" t="s">
        <v>80</v>
      </c>
      <c r="E889" s="203">
        <v>1</v>
      </c>
      <c r="F889" s="203">
        <v>14352</v>
      </c>
      <c r="G889" s="203">
        <v>14352</v>
      </c>
      <c r="H889" s="203">
        <v>1028</v>
      </c>
      <c r="I889" s="203">
        <v>1028</v>
      </c>
      <c r="J889" s="203">
        <v>13324</v>
      </c>
    </row>
    <row r="890" spans="1:10" ht="14.1" customHeight="1" x14ac:dyDescent="0.15">
      <c r="A890" s="219"/>
      <c r="B890" s="219"/>
      <c r="C890" s="219"/>
      <c r="D890" s="201" t="s">
        <v>179</v>
      </c>
      <c r="E890" s="203">
        <v>2</v>
      </c>
      <c r="F890" s="203">
        <v>7465</v>
      </c>
      <c r="G890" s="203">
        <v>14930</v>
      </c>
      <c r="H890" s="203">
        <v>1028</v>
      </c>
      <c r="I890" s="203">
        <v>2056</v>
      </c>
      <c r="J890" s="203">
        <v>12874</v>
      </c>
    </row>
    <row r="891" spans="1:10" ht="29.1" customHeight="1" x14ac:dyDescent="0.15">
      <c r="A891" s="219"/>
      <c r="B891" s="219"/>
      <c r="C891" s="221" t="s">
        <v>204</v>
      </c>
      <c r="D891" s="201" t="s">
        <v>104</v>
      </c>
      <c r="E891" s="203">
        <v>1</v>
      </c>
      <c r="F891" s="203">
        <v>49949</v>
      </c>
      <c r="G891" s="203">
        <v>49949</v>
      </c>
      <c r="H891" s="203">
        <v>1795</v>
      </c>
      <c r="I891" s="203">
        <v>1795</v>
      </c>
      <c r="J891" s="203">
        <v>48154</v>
      </c>
    </row>
    <row r="892" spans="1:10" ht="14.1" customHeight="1" x14ac:dyDescent="0.15">
      <c r="A892" s="219"/>
      <c r="B892" s="219"/>
      <c r="C892" s="219"/>
      <c r="D892" s="201" t="s">
        <v>81</v>
      </c>
      <c r="E892" s="203">
        <v>59</v>
      </c>
      <c r="F892" s="203">
        <v>30189</v>
      </c>
      <c r="G892" s="203">
        <v>1781151</v>
      </c>
      <c r="H892" s="203">
        <v>1795</v>
      </c>
      <c r="I892" s="203">
        <v>105916</v>
      </c>
      <c r="J892" s="203">
        <v>1675235</v>
      </c>
    </row>
    <row r="893" spans="1:10" ht="14.1" customHeight="1" x14ac:dyDescent="0.15">
      <c r="A893" s="219"/>
      <c r="B893" s="219"/>
      <c r="C893" s="219"/>
      <c r="D893" s="201" t="s">
        <v>75</v>
      </c>
      <c r="E893" s="203">
        <v>67</v>
      </c>
      <c r="F893" s="203">
        <v>15119</v>
      </c>
      <c r="G893" s="203">
        <v>1012973</v>
      </c>
      <c r="H893" s="203">
        <v>1795</v>
      </c>
      <c r="I893" s="203">
        <v>120278</v>
      </c>
      <c r="J893" s="203">
        <v>892695</v>
      </c>
    </row>
    <row r="894" spans="1:10" ht="14.1" customHeight="1" x14ac:dyDescent="0.15">
      <c r="A894" s="219"/>
      <c r="B894" s="219"/>
      <c r="C894" s="219"/>
      <c r="D894" s="201" t="s">
        <v>73</v>
      </c>
      <c r="E894" s="203">
        <v>60</v>
      </c>
      <c r="F894" s="203">
        <v>8232</v>
      </c>
      <c r="G894" s="203">
        <v>493920</v>
      </c>
      <c r="H894" s="203">
        <v>1795</v>
      </c>
      <c r="I894" s="203">
        <v>107711</v>
      </c>
      <c r="J894" s="203">
        <v>386209</v>
      </c>
    </row>
    <row r="895" spans="1:10" ht="14.1" customHeight="1" x14ac:dyDescent="0.15">
      <c r="A895" s="219"/>
      <c r="B895" s="219"/>
      <c r="C895" s="219"/>
      <c r="D895" s="201" t="s">
        <v>74</v>
      </c>
      <c r="E895" s="203">
        <v>9</v>
      </c>
      <c r="F895" s="203">
        <v>5413</v>
      </c>
      <c r="G895" s="203">
        <v>48717</v>
      </c>
      <c r="H895" s="203">
        <v>1795</v>
      </c>
      <c r="I895" s="203">
        <v>16157</v>
      </c>
      <c r="J895" s="203">
        <v>32560</v>
      </c>
    </row>
    <row r="896" spans="1:10" ht="14.1" customHeight="1" x14ac:dyDescent="0.15">
      <c r="A896" s="219"/>
      <c r="B896" s="219"/>
      <c r="C896" s="219"/>
      <c r="D896" s="201" t="s">
        <v>84</v>
      </c>
      <c r="E896" s="203">
        <v>13</v>
      </c>
      <c r="F896" s="203">
        <v>3402</v>
      </c>
      <c r="G896" s="203">
        <v>44226</v>
      </c>
      <c r="H896" s="203">
        <v>1795</v>
      </c>
      <c r="I896" s="203">
        <v>23337</v>
      </c>
      <c r="J896" s="203">
        <v>20889</v>
      </c>
    </row>
    <row r="897" spans="1:10" ht="14.1" customHeight="1" x14ac:dyDescent="0.15">
      <c r="A897" s="219"/>
      <c r="B897" s="219"/>
      <c r="C897" s="219"/>
      <c r="D897" s="201" t="s">
        <v>77</v>
      </c>
      <c r="E897" s="203">
        <v>33</v>
      </c>
      <c r="F897" s="203">
        <v>2085</v>
      </c>
      <c r="G897" s="203">
        <v>68805</v>
      </c>
      <c r="H897" s="203">
        <v>1795</v>
      </c>
      <c r="I897" s="203">
        <v>59241</v>
      </c>
      <c r="J897" s="203">
        <v>9564</v>
      </c>
    </row>
    <row r="898" spans="1:10" ht="14.1" customHeight="1" x14ac:dyDescent="0.15">
      <c r="A898" s="219" t="s">
        <v>52</v>
      </c>
      <c r="B898" s="219" t="s">
        <v>55</v>
      </c>
      <c r="C898" s="219"/>
      <c r="D898" s="219"/>
      <c r="E898" s="203">
        <v>19386</v>
      </c>
      <c r="F898" s="203"/>
      <c r="G898" s="203">
        <v>257074750</v>
      </c>
      <c r="H898" s="203"/>
      <c r="I898" s="203">
        <v>31938656</v>
      </c>
      <c r="J898" s="203">
        <v>225136094</v>
      </c>
    </row>
    <row r="899" spans="1:10" ht="14.1" customHeight="1" x14ac:dyDescent="0.15">
      <c r="A899" s="219"/>
      <c r="B899" s="201" t="s">
        <v>65</v>
      </c>
      <c r="C899" s="201" t="s">
        <v>66</v>
      </c>
      <c r="D899" s="201" t="s">
        <v>67</v>
      </c>
      <c r="E899" s="216">
        <v>36</v>
      </c>
      <c r="F899" s="216">
        <v>11085</v>
      </c>
      <c r="G899" s="216">
        <v>399060</v>
      </c>
      <c r="H899" s="216">
        <v>0</v>
      </c>
      <c r="I899" s="216">
        <v>0</v>
      </c>
      <c r="J899" s="216">
        <v>399060</v>
      </c>
    </row>
    <row r="900" spans="1:10" ht="14.1" customHeight="1" x14ac:dyDescent="0.15">
      <c r="A900" s="219"/>
      <c r="B900" s="220" t="s">
        <v>68</v>
      </c>
      <c r="C900" s="218" t="s">
        <v>69</v>
      </c>
      <c r="D900" s="201" t="s">
        <v>177</v>
      </c>
      <c r="E900" s="217"/>
      <c r="F900" s="217"/>
      <c r="G900" s="217"/>
      <c r="H900" s="217"/>
      <c r="I900" s="217"/>
      <c r="J900" s="217"/>
    </row>
    <row r="901" spans="1:10" ht="14.1" customHeight="1" x14ac:dyDescent="0.15">
      <c r="A901" s="219"/>
      <c r="B901" s="219"/>
      <c r="C901" s="219"/>
      <c r="D901" s="201" t="s">
        <v>175</v>
      </c>
      <c r="E901" s="203">
        <v>342</v>
      </c>
      <c r="F901" s="203">
        <v>11085</v>
      </c>
      <c r="G901" s="203">
        <v>3791070</v>
      </c>
      <c r="H901" s="203">
        <v>0</v>
      </c>
      <c r="I901" s="203">
        <v>0</v>
      </c>
      <c r="J901" s="203">
        <v>3791070</v>
      </c>
    </row>
    <row r="902" spans="1:10" ht="29.1" customHeight="1" x14ac:dyDescent="0.15">
      <c r="A902" s="219"/>
      <c r="B902" s="219"/>
      <c r="C902" s="202" t="s">
        <v>202</v>
      </c>
      <c r="D902" s="201" t="s">
        <v>176</v>
      </c>
      <c r="E902" s="203">
        <v>11</v>
      </c>
      <c r="F902" s="203">
        <v>12639</v>
      </c>
      <c r="G902" s="203">
        <v>139029</v>
      </c>
      <c r="H902" s="203">
        <v>2565</v>
      </c>
      <c r="I902" s="203">
        <v>28215</v>
      </c>
      <c r="J902" s="203">
        <v>110814</v>
      </c>
    </row>
    <row r="903" spans="1:10" ht="29.1" customHeight="1" x14ac:dyDescent="0.15">
      <c r="A903" s="219"/>
      <c r="B903" s="219"/>
      <c r="C903" s="202" t="s">
        <v>204</v>
      </c>
      <c r="D903" s="201" t="s">
        <v>176</v>
      </c>
      <c r="E903" s="203">
        <v>2301</v>
      </c>
      <c r="F903" s="203">
        <v>11852</v>
      </c>
      <c r="G903" s="203">
        <v>27271452</v>
      </c>
      <c r="H903" s="203">
        <v>1778</v>
      </c>
      <c r="I903" s="203">
        <v>4091178</v>
      </c>
      <c r="J903" s="203">
        <v>23180274</v>
      </c>
    </row>
    <row r="904" spans="1:10" ht="29.1" customHeight="1" x14ac:dyDescent="0.15">
      <c r="A904" s="219"/>
      <c r="B904" s="221" t="s">
        <v>210</v>
      </c>
      <c r="C904" s="218" t="s">
        <v>69</v>
      </c>
      <c r="D904" s="201" t="s">
        <v>188</v>
      </c>
      <c r="E904" s="203">
        <v>2</v>
      </c>
      <c r="F904" s="203">
        <v>29422</v>
      </c>
      <c r="G904" s="203">
        <v>58844</v>
      </c>
      <c r="H904" s="203">
        <v>0</v>
      </c>
      <c r="I904" s="203">
        <v>0</v>
      </c>
      <c r="J904" s="203">
        <v>58844</v>
      </c>
    </row>
    <row r="905" spans="1:10" ht="14.1" customHeight="1" x14ac:dyDescent="0.15">
      <c r="A905" s="219"/>
      <c r="B905" s="219"/>
      <c r="C905" s="219"/>
      <c r="D905" s="201" t="s">
        <v>87</v>
      </c>
      <c r="E905" s="203">
        <v>5</v>
      </c>
      <c r="F905" s="203">
        <v>29422</v>
      </c>
      <c r="G905" s="203">
        <v>147110</v>
      </c>
      <c r="H905" s="203">
        <v>0</v>
      </c>
      <c r="I905" s="203">
        <v>0</v>
      </c>
      <c r="J905" s="203">
        <v>147110</v>
      </c>
    </row>
    <row r="906" spans="1:10" ht="14.1" customHeight="1" x14ac:dyDescent="0.15">
      <c r="A906" s="219"/>
      <c r="B906" s="219"/>
      <c r="C906" s="219"/>
      <c r="D906" s="201" t="s">
        <v>179</v>
      </c>
      <c r="E906" s="203">
        <v>1</v>
      </c>
      <c r="F906" s="203">
        <v>7465</v>
      </c>
      <c r="G906" s="203">
        <v>7465</v>
      </c>
      <c r="H906" s="203">
        <v>0</v>
      </c>
      <c r="I906" s="203">
        <v>0</v>
      </c>
      <c r="J906" s="203">
        <v>7465</v>
      </c>
    </row>
    <row r="907" spans="1:10" ht="14.1" customHeight="1" x14ac:dyDescent="0.15">
      <c r="A907" s="219"/>
      <c r="B907" s="219"/>
      <c r="C907" s="219"/>
      <c r="D907" s="201" t="s">
        <v>79</v>
      </c>
      <c r="E907" s="203">
        <v>4</v>
      </c>
      <c r="F907" s="203">
        <v>7465</v>
      </c>
      <c r="G907" s="203">
        <v>29860</v>
      </c>
      <c r="H907" s="203">
        <v>0</v>
      </c>
      <c r="I907" s="203">
        <v>0</v>
      </c>
      <c r="J907" s="203">
        <v>29860</v>
      </c>
    </row>
    <row r="908" spans="1:10" ht="14.1" customHeight="1" x14ac:dyDescent="0.15">
      <c r="A908" s="219"/>
      <c r="B908" s="219"/>
      <c r="C908" s="219"/>
      <c r="D908" s="201" t="s">
        <v>196</v>
      </c>
      <c r="E908" s="203">
        <v>5</v>
      </c>
      <c r="F908" s="203">
        <v>26450</v>
      </c>
      <c r="G908" s="203">
        <v>132250</v>
      </c>
      <c r="H908" s="203">
        <v>0</v>
      </c>
      <c r="I908" s="203">
        <v>0</v>
      </c>
      <c r="J908" s="203">
        <v>132250</v>
      </c>
    </row>
    <row r="909" spans="1:10" ht="14.1" customHeight="1" x14ac:dyDescent="0.15">
      <c r="A909" s="219"/>
      <c r="B909" s="219"/>
      <c r="C909" s="219"/>
      <c r="D909" s="201" t="s">
        <v>70</v>
      </c>
      <c r="E909" s="203">
        <v>1</v>
      </c>
      <c r="F909" s="203">
        <v>26450</v>
      </c>
      <c r="G909" s="203">
        <v>26450</v>
      </c>
      <c r="H909" s="203">
        <v>0</v>
      </c>
      <c r="I909" s="203">
        <v>0</v>
      </c>
      <c r="J909" s="203">
        <v>26450</v>
      </c>
    </row>
    <row r="910" spans="1:10" ht="14.1" customHeight="1" x14ac:dyDescent="0.15">
      <c r="A910" s="219"/>
      <c r="B910" s="219"/>
      <c r="C910" s="219"/>
      <c r="D910" s="201" t="s">
        <v>185</v>
      </c>
      <c r="E910" s="203">
        <v>2</v>
      </c>
      <c r="F910" s="203">
        <v>4479</v>
      </c>
      <c r="G910" s="203">
        <v>8958</v>
      </c>
      <c r="H910" s="203">
        <v>0</v>
      </c>
      <c r="I910" s="203">
        <v>0</v>
      </c>
      <c r="J910" s="203">
        <v>8958</v>
      </c>
    </row>
    <row r="911" spans="1:10" ht="14.1" customHeight="1" x14ac:dyDescent="0.15">
      <c r="A911" s="219"/>
      <c r="B911" s="219"/>
      <c r="C911" s="219"/>
      <c r="D911" s="201" t="s">
        <v>180</v>
      </c>
      <c r="E911" s="203">
        <v>57</v>
      </c>
      <c r="F911" s="203">
        <v>4479</v>
      </c>
      <c r="G911" s="203">
        <v>255303</v>
      </c>
      <c r="H911" s="203">
        <v>0</v>
      </c>
      <c r="I911" s="203">
        <v>0</v>
      </c>
      <c r="J911" s="203">
        <v>255303</v>
      </c>
    </row>
    <row r="912" spans="1:10" ht="14.1" customHeight="1" x14ac:dyDescent="0.15">
      <c r="A912" s="219"/>
      <c r="B912" s="219"/>
      <c r="C912" s="219"/>
      <c r="D912" s="201" t="s">
        <v>181</v>
      </c>
      <c r="E912" s="203">
        <v>37</v>
      </c>
      <c r="F912" s="203">
        <v>5580</v>
      </c>
      <c r="G912" s="203">
        <v>206460</v>
      </c>
      <c r="H912" s="203">
        <v>0</v>
      </c>
      <c r="I912" s="203">
        <v>0</v>
      </c>
      <c r="J912" s="203">
        <v>206460</v>
      </c>
    </row>
    <row r="913" spans="1:10" ht="29.1" customHeight="1" x14ac:dyDescent="0.15">
      <c r="A913" s="219"/>
      <c r="B913" s="219"/>
      <c r="C913" s="221" t="s">
        <v>202</v>
      </c>
      <c r="D913" s="201" t="s">
        <v>72</v>
      </c>
      <c r="E913" s="203">
        <v>12</v>
      </c>
      <c r="F913" s="203">
        <v>4358</v>
      </c>
      <c r="G913" s="203">
        <v>52296</v>
      </c>
      <c r="H913" s="203">
        <v>1554</v>
      </c>
      <c r="I913" s="203">
        <v>18648</v>
      </c>
      <c r="J913" s="203">
        <v>33648</v>
      </c>
    </row>
    <row r="914" spans="1:10" ht="14.1" customHeight="1" x14ac:dyDescent="0.15">
      <c r="A914" s="219"/>
      <c r="B914" s="219"/>
      <c r="C914" s="219"/>
      <c r="D914" s="201" t="s">
        <v>84</v>
      </c>
      <c r="E914" s="203">
        <v>1</v>
      </c>
      <c r="F914" s="203">
        <v>4189</v>
      </c>
      <c r="G914" s="203">
        <v>4189</v>
      </c>
      <c r="H914" s="203">
        <v>1554</v>
      </c>
      <c r="I914" s="203">
        <v>1554</v>
      </c>
      <c r="J914" s="203">
        <v>2635</v>
      </c>
    </row>
    <row r="915" spans="1:10" ht="14.1" customHeight="1" x14ac:dyDescent="0.15">
      <c r="A915" s="219"/>
      <c r="B915" s="219"/>
      <c r="C915" s="219"/>
      <c r="D915" s="201" t="s">
        <v>71</v>
      </c>
      <c r="E915" s="203">
        <v>4</v>
      </c>
      <c r="F915" s="203">
        <v>28004</v>
      </c>
      <c r="G915" s="203">
        <v>112016</v>
      </c>
      <c r="H915" s="203">
        <v>1554</v>
      </c>
      <c r="I915" s="203">
        <v>6216</v>
      </c>
      <c r="J915" s="203">
        <v>105800</v>
      </c>
    </row>
    <row r="916" spans="1:10" ht="29.1" customHeight="1" x14ac:dyDescent="0.15">
      <c r="A916" s="219"/>
      <c r="B916" s="219"/>
      <c r="C916" s="221" t="s">
        <v>204</v>
      </c>
      <c r="D916" s="201" t="s">
        <v>72</v>
      </c>
      <c r="E916" s="203">
        <v>273</v>
      </c>
      <c r="F916" s="203">
        <v>3571</v>
      </c>
      <c r="G916" s="203">
        <v>974883</v>
      </c>
      <c r="H916" s="203">
        <v>767</v>
      </c>
      <c r="I916" s="203">
        <v>209391</v>
      </c>
      <c r="J916" s="203">
        <v>765492</v>
      </c>
    </row>
    <row r="917" spans="1:10" ht="14.1" customHeight="1" x14ac:dyDescent="0.15">
      <c r="A917" s="219"/>
      <c r="B917" s="219"/>
      <c r="C917" s="219"/>
      <c r="D917" s="201" t="s">
        <v>81</v>
      </c>
      <c r="E917" s="203">
        <v>169</v>
      </c>
      <c r="F917" s="203">
        <v>30189</v>
      </c>
      <c r="G917" s="203">
        <v>5101941</v>
      </c>
      <c r="H917" s="203">
        <v>767</v>
      </c>
      <c r="I917" s="203">
        <v>129623</v>
      </c>
      <c r="J917" s="203">
        <v>4972318</v>
      </c>
    </row>
    <row r="918" spans="1:10" ht="14.1" customHeight="1" x14ac:dyDescent="0.15">
      <c r="A918" s="219"/>
      <c r="B918" s="219"/>
      <c r="C918" s="219"/>
      <c r="D918" s="201" t="s">
        <v>75</v>
      </c>
      <c r="E918" s="203">
        <v>44</v>
      </c>
      <c r="F918" s="203">
        <v>15119</v>
      </c>
      <c r="G918" s="203">
        <v>665236</v>
      </c>
      <c r="H918" s="203">
        <v>767</v>
      </c>
      <c r="I918" s="203">
        <v>33748</v>
      </c>
      <c r="J918" s="203">
        <v>631488</v>
      </c>
    </row>
    <row r="919" spans="1:10" ht="14.1" customHeight="1" x14ac:dyDescent="0.15">
      <c r="A919" s="219"/>
      <c r="B919" s="219"/>
      <c r="C919" s="219"/>
      <c r="D919" s="201" t="s">
        <v>76</v>
      </c>
      <c r="E919" s="203">
        <v>4</v>
      </c>
      <c r="F919" s="203">
        <v>11744</v>
      </c>
      <c r="G919" s="203">
        <v>46976</v>
      </c>
      <c r="H919" s="203">
        <v>767</v>
      </c>
      <c r="I919" s="203">
        <v>3068</v>
      </c>
      <c r="J919" s="203">
        <v>43908</v>
      </c>
    </row>
    <row r="920" spans="1:10" ht="14.1" customHeight="1" x14ac:dyDescent="0.15">
      <c r="A920" s="219"/>
      <c r="B920" s="219"/>
      <c r="C920" s="219"/>
      <c r="D920" s="201" t="s">
        <v>73</v>
      </c>
      <c r="E920" s="203">
        <v>85</v>
      </c>
      <c r="F920" s="203">
        <v>8232</v>
      </c>
      <c r="G920" s="203">
        <v>699720</v>
      </c>
      <c r="H920" s="203">
        <v>767</v>
      </c>
      <c r="I920" s="203">
        <v>65195</v>
      </c>
      <c r="J920" s="203">
        <v>634525</v>
      </c>
    </row>
    <row r="921" spans="1:10" ht="14.1" customHeight="1" x14ac:dyDescent="0.15">
      <c r="A921" s="219"/>
      <c r="B921" s="219"/>
      <c r="C921" s="219"/>
      <c r="D921" s="201" t="s">
        <v>74</v>
      </c>
      <c r="E921" s="203">
        <v>12</v>
      </c>
      <c r="F921" s="203">
        <v>5413</v>
      </c>
      <c r="G921" s="203">
        <v>64956</v>
      </c>
      <c r="H921" s="203">
        <v>767</v>
      </c>
      <c r="I921" s="203">
        <v>9204</v>
      </c>
      <c r="J921" s="203">
        <v>55752</v>
      </c>
    </row>
    <row r="922" spans="1:10" ht="14.1" customHeight="1" x14ac:dyDescent="0.15">
      <c r="A922" s="219"/>
      <c r="B922" s="219"/>
      <c r="C922" s="219"/>
      <c r="D922" s="201" t="s">
        <v>84</v>
      </c>
      <c r="E922" s="203">
        <v>275</v>
      </c>
      <c r="F922" s="203">
        <v>3402</v>
      </c>
      <c r="G922" s="203">
        <v>935550</v>
      </c>
      <c r="H922" s="203">
        <v>767</v>
      </c>
      <c r="I922" s="203">
        <v>210925</v>
      </c>
      <c r="J922" s="203">
        <v>724625</v>
      </c>
    </row>
    <row r="923" spans="1:10" ht="14.1" customHeight="1" x14ac:dyDescent="0.15">
      <c r="A923" s="219"/>
      <c r="B923" s="219"/>
      <c r="C923" s="219"/>
      <c r="D923" s="201" t="s">
        <v>77</v>
      </c>
      <c r="E923" s="203">
        <v>13</v>
      </c>
      <c r="F923" s="203">
        <v>2085</v>
      </c>
      <c r="G923" s="203">
        <v>27105</v>
      </c>
      <c r="H923" s="203">
        <v>767</v>
      </c>
      <c r="I923" s="203">
        <v>9971</v>
      </c>
      <c r="J923" s="203">
        <v>17134</v>
      </c>
    </row>
    <row r="924" spans="1:10" ht="14.1" customHeight="1" x14ac:dyDescent="0.15">
      <c r="A924" s="219"/>
      <c r="B924" s="219"/>
      <c r="C924" s="219"/>
      <c r="D924" s="201" t="s">
        <v>71</v>
      </c>
      <c r="E924" s="203">
        <v>99</v>
      </c>
      <c r="F924" s="203">
        <v>27217</v>
      </c>
      <c r="G924" s="203">
        <v>2694483</v>
      </c>
      <c r="H924" s="203">
        <v>767</v>
      </c>
      <c r="I924" s="203">
        <v>75933</v>
      </c>
      <c r="J924" s="203">
        <v>2618550</v>
      </c>
    </row>
    <row r="925" spans="1:10" ht="14.1" customHeight="1" x14ac:dyDescent="0.15">
      <c r="A925" s="219"/>
      <c r="B925" s="219"/>
      <c r="C925" s="219"/>
      <c r="D925" s="201" t="s">
        <v>182</v>
      </c>
      <c r="E925" s="203">
        <v>677</v>
      </c>
      <c r="F925" s="203">
        <v>5246</v>
      </c>
      <c r="G925" s="203">
        <v>3551542</v>
      </c>
      <c r="H925" s="203">
        <v>767</v>
      </c>
      <c r="I925" s="203">
        <v>519259</v>
      </c>
      <c r="J925" s="203">
        <v>3032283</v>
      </c>
    </row>
    <row r="926" spans="1:10" ht="14.1" customHeight="1" x14ac:dyDescent="0.15">
      <c r="A926" s="219"/>
      <c r="B926" s="219"/>
      <c r="C926" s="219"/>
      <c r="D926" s="201" t="s">
        <v>183</v>
      </c>
      <c r="E926" s="203">
        <v>108</v>
      </c>
      <c r="F926" s="203">
        <v>6347</v>
      </c>
      <c r="G926" s="203">
        <v>685476</v>
      </c>
      <c r="H926" s="203">
        <v>767</v>
      </c>
      <c r="I926" s="203">
        <v>82836</v>
      </c>
      <c r="J926" s="203">
        <v>602640</v>
      </c>
    </row>
    <row r="927" spans="1:10" ht="14.1" customHeight="1" x14ac:dyDescent="0.15">
      <c r="A927" s="219"/>
      <c r="B927" s="220" t="s">
        <v>211</v>
      </c>
      <c r="C927" s="218" t="s">
        <v>69</v>
      </c>
      <c r="D927" s="201" t="s">
        <v>187</v>
      </c>
      <c r="E927" s="203">
        <v>9</v>
      </c>
      <c r="F927" s="203">
        <v>49182</v>
      </c>
      <c r="G927" s="203">
        <v>442638</v>
      </c>
      <c r="H927" s="203">
        <v>1028</v>
      </c>
      <c r="I927" s="203">
        <v>9254</v>
      </c>
      <c r="J927" s="203">
        <v>433384</v>
      </c>
    </row>
    <row r="928" spans="1:10" ht="14.1" customHeight="1" x14ac:dyDescent="0.15">
      <c r="A928" s="219"/>
      <c r="B928" s="219"/>
      <c r="C928" s="219"/>
      <c r="D928" s="201" t="s">
        <v>197</v>
      </c>
      <c r="E928" s="203">
        <v>2</v>
      </c>
      <c r="F928" s="203">
        <v>49182</v>
      </c>
      <c r="G928" s="203">
        <v>98364</v>
      </c>
      <c r="H928" s="203">
        <v>1028</v>
      </c>
      <c r="I928" s="203">
        <v>2056</v>
      </c>
      <c r="J928" s="203">
        <v>96308</v>
      </c>
    </row>
    <row r="929" spans="1:10" ht="14.1" customHeight="1" x14ac:dyDescent="0.15">
      <c r="A929" s="219"/>
      <c r="B929" s="219"/>
      <c r="C929" s="219"/>
      <c r="D929" s="201" t="s">
        <v>188</v>
      </c>
      <c r="E929" s="203">
        <v>26</v>
      </c>
      <c r="F929" s="203">
        <v>29422</v>
      </c>
      <c r="G929" s="203">
        <v>764972</v>
      </c>
      <c r="H929" s="203">
        <v>1028</v>
      </c>
      <c r="I929" s="203">
        <v>26733</v>
      </c>
      <c r="J929" s="203">
        <v>738239</v>
      </c>
    </row>
    <row r="930" spans="1:10" ht="14.1" customHeight="1" x14ac:dyDescent="0.15">
      <c r="A930" s="219"/>
      <c r="B930" s="219"/>
      <c r="C930" s="219"/>
      <c r="D930" s="201" t="s">
        <v>87</v>
      </c>
      <c r="E930" s="203">
        <v>27</v>
      </c>
      <c r="F930" s="203">
        <v>29422</v>
      </c>
      <c r="G930" s="203">
        <v>794394</v>
      </c>
      <c r="H930" s="203">
        <v>1028</v>
      </c>
      <c r="I930" s="203">
        <v>27761</v>
      </c>
      <c r="J930" s="203">
        <v>766633</v>
      </c>
    </row>
    <row r="931" spans="1:10" ht="14.1" customHeight="1" x14ac:dyDescent="0.15">
      <c r="A931" s="219"/>
      <c r="B931" s="219"/>
      <c r="C931" s="219"/>
      <c r="D931" s="201" t="s">
        <v>184</v>
      </c>
      <c r="E931" s="203">
        <v>17</v>
      </c>
      <c r="F931" s="203">
        <v>14352</v>
      </c>
      <c r="G931" s="203">
        <v>243984</v>
      </c>
      <c r="H931" s="203">
        <v>1028</v>
      </c>
      <c r="I931" s="203">
        <v>17479</v>
      </c>
      <c r="J931" s="203">
        <v>226505</v>
      </c>
    </row>
    <row r="932" spans="1:10" ht="14.1" customHeight="1" x14ac:dyDescent="0.15">
      <c r="A932" s="219"/>
      <c r="B932" s="219"/>
      <c r="C932" s="219"/>
      <c r="D932" s="201" t="s">
        <v>80</v>
      </c>
      <c r="E932" s="203">
        <v>3</v>
      </c>
      <c r="F932" s="203">
        <v>14352</v>
      </c>
      <c r="G932" s="203">
        <v>43056</v>
      </c>
      <c r="H932" s="203">
        <v>1028</v>
      </c>
      <c r="I932" s="203">
        <v>3085</v>
      </c>
      <c r="J932" s="203">
        <v>39971</v>
      </c>
    </row>
    <row r="933" spans="1:10" ht="14.1" customHeight="1" x14ac:dyDescent="0.15">
      <c r="A933" s="219"/>
      <c r="B933" s="219"/>
      <c r="C933" s="219"/>
      <c r="D933" s="201" t="s">
        <v>189</v>
      </c>
      <c r="E933" s="203">
        <v>51</v>
      </c>
      <c r="F933" s="203">
        <v>10977</v>
      </c>
      <c r="G933" s="203">
        <v>559827</v>
      </c>
      <c r="H933" s="203">
        <v>1028</v>
      </c>
      <c r="I933" s="203">
        <v>52438</v>
      </c>
      <c r="J933" s="203">
        <v>507389</v>
      </c>
    </row>
    <row r="934" spans="1:10" ht="14.1" customHeight="1" x14ac:dyDescent="0.15">
      <c r="A934" s="219"/>
      <c r="B934" s="219"/>
      <c r="C934" s="219"/>
      <c r="D934" s="201" t="s">
        <v>85</v>
      </c>
      <c r="E934" s="203">
        <v>8</v>
      </c>
      <c r="F934" s="203">
        <v>10977</v>
      </c>
      <c r="G934" s="203">
        <v>87816</v>
      </c>
      <c r="H934" s="203">
        <v>1028</v>
      </c>
      <c r="I934" s="203">
        <v>8225</v>
      </c>
      <c r="J934" s="203">
        <v>79591</v>
      </c>
    </row>
    <row r="935" spans="1:10" ht="14.1" customHeight="1" x14ac:dyDescent="0.15">
      <c r="A935" s="219"/>
      <c r="B935" s="219"/>
      <c r="C935" s="219"/>
      <c r="D935" s="201" t="s">
        <v>179</v>
      </c>
      <c r="E935" s="203">
        <v>61</v>
      </c>
      <c r="F935" s="203">
        <v>7465</v>
      </c>
      <c r="G935" s="203">
        <v>455365</v>
      </c>
      <c r="H935" s="203">
        <v>1028</v>
      </c>
      <c r="I935" s="203">
        <v>62719</v>
      </c>
      <c r="J935" s="203">
        <v>392646</v>
      </c>
    </row>
    <row r="936" spans="1:10" ht="14.1" customHeight="1" x14ac:dyDescent="0.15">
      <c r="A936" s="219"/>
      <c r="B936" s="219"/>
      <c r="C936" s="219"/>
      <c r="D936" s="201" t="s">
        <v>79</v>
      </c>
      <c r="E936" s="203">
        <v>105</v>
      </c>
      <c r="F936" s="203">
        <v>7465</v>
      </c>
      <c r="G936" s="203">
        <v>783825</v>
      </c>
      <c r="H936" s="203">
        <v>1028</v>
      </c>
      <c r="I936" s="203">
        <v>107960</v>
      </c>
      <c r="J936" s="203">
        <v>675865</v>
      </c>
    </row>
    <row r="937" spans="1:10" ht="14.1" customHeight="1" x14ac:dyDescent="0.15">
      <c r="A937" s="219"/>
      <c r="B937" s="219"/>
      <c r="C937" s="219"/>
      <c r="D937" s="201" t="s">
        <v>192</v>
      </c>
      <c r="E937" s="203">
        <v>4</v>
      </c>
      <c r="F937" s="203">
        <v>4646</v>
      </c>
      <c r="G937" s="203">
        <v>18584</v>
      </c>
      <c r="H937" s="203">
        <v>1028</v>
      </c>
      <c r="I937" s="203">
        <v>4113</v>
      </c>
      <c r="J937" s="203">
        <v>14471</v>
      </c>
    </row>
    <row r="938" spans="1:10" ht="14.1" customHeight="1" x14ac:dyDescent="0.15">
      <c r="A938" s="219"/>
      <c r="B938" s="219"/>
      <c r="C938" s="219"/>
      <c r="D938" s="201" t="s">
        <v>88</v>
      </c>
      <c r="E938" s="203">
        <v>4</v>
      </c>
      <c r="F938" s="203">
        <v>4646</v>
      </c>
      <c r="G938" s="203">
        <v>18584</v>
      </c>
      <c r="H938" s="203">
        <v>1028</v>
      </c>
      <c r="I938" s="203">
        <v>4113</v>
      </c>
      <c r="J938" s="203">
        <v>14471</v>
      </c>
    </row>
    <row r="939" spans="1:10" ht="14.1" customHeight="1" x14ac:dyDescent="0.15">
      <c r="A939" s="219"/>
      <c r="B939" s="219"/>
      <c r="C939" s="219"/>
      <c r="D939" s="201" t="s">
        <v>86</v>
      </c>
      <c r="E939" s="203">
        <v>12</v>
      </c>
      <c r="F939" s="203">
        <v>2635</v>
      </c>
      <c r="G939" s="203">
        <v>31620</v>
      </c>
      <c r="H939" s="203">
        <v>1028</v>
      </c>
      <c r="I939" s="203">
        <v>12338</v>
      </c>
      <c r="J939" s="203">
        <v>19282</v>
      </c>
    </row>
    <row r="940" spans="1:10" ht="14.1" customHeight="1" x14ac:dyDescent="0.15">
      <c r="A940" s="219"/>
      <c r="B940" s="219"/>
      <c r="C940" s="219"/>
      <c r="D940" s="201" t="s">
        <v>91</v>
      </c>
      <c r="E940" s="203">
        <v>1</v>
      </c>
      <c r="F940" s="203">
        <v>1318</v>
      </c>
      <c r="G940" s="203">
        <v>1318</v>
      </c>
      <c r="H940" s="203">
        <v>1028</v>
      </c>
      <c r="I940" s="203">
        <v>1028</v>
      </c>
      <c r="J940" s="203">
        <v>290</v>
      </c>
    </row>
    <row r="941" spans="1:10" ht="29.1" customHeight="1" x14ac:dyDescent="0.15">
      <c r="A941" s="219"/>
      <c r="B941" s="219"/>
      <c r="C941" s="221" t="s">
        <v>202</v>
      </c>
      <c r="D941" s="201" t="s">
        <v>81</v>
      </c>
      <c r="E941" s="203">
        <v>6</v>
      </c>
      <c r="F941" s="203">
        <v>30976</v>
      </c>
      <c r="G941" s="203">
        <v>185856</v>
      </c>
      <c r="H941" s="203">
        <v>2582</v>
      </c>
      <c r="I941" s="203">
        <v>15493</v>
      </c>
      <c r="J941" s="203">
        <v>170363</v>
      </c>
    </row>
    <row r="942" spans="1:10" ht="14.1" customHeight="1" x14ac:dyDescent="0.15">
      <c r="A942" s="219"/>
      <c r="B942" s="219"/>
      <c r="C942" s="219"/>
      <c r="D942" s="201" t="s">
        <v>75</v>
      </c>
      <c r="E942" s="203">
        <v>2</v>
      </c>
      <c r="F942" s="203">
        <v>15906</v>
      </c>
      <c r="G942" s="203">
        <v>31812</v>
      </c>
      <c r="H942" s="203">
        <v>2582</v>
      </c>
      <c r="I942" s="203">
        <v>5164</v>
      </c>
      <c r="J942" s="203">
        <v>26648</v>
      </c>
    </row>
    <row r="943" spans="1:10" ht="14.1" customHeight="1" x14ac:dyDescent="0.15">
      <c r="A943" s="219"/>
      <c r="B943" s="219"/>
      <c r="C943" s="219"/>
      <c r="D943" s="201" t="s">
        <v>76</v>
      </c>
      <c r="E943" s="203">
        <v>4</v>
      </c>
      <c r="F943" s="203">
        <v>12531</v>
      </c>
      <c r="G943" s="203">
        <v>50124</v>
      </c>
      <c r="H943" s="203">
        <v>2582</v>
      </c>
      <c r="I943" s="203">
        <v>10329</v>
      </c>
      <c r="J943" s="203">
        <v>39795</v>
      </c>
    </row>
    <row r="944" spans="1:10" ht="14.1" customHeight="1" x14ac:dyDescent="0.15">
      <c r="A944" s="219"/>
      <c r="B944" s="219"/>
      <c r="C944" s="219"/>
      <c r="D944" s="201" t="s">
        <v>73</v>
      </c>
      <c r="E944" s="203">
        <v>137</v>
      </c>
      <c r="F944" s="203">
        <v>9019</v>
      </c>
      <c r="G944" s="203">
        <v>1235603</v>
      </c>
      <c r="H944" s="203">
        <v>2582</v>
      </c>
      <c r="I944" s="203">
        <v>353760</v>
      </c>
      <c r="J944" s="203">
        <v>881843</v>
      </c>
    </row>
    <row r="945" spans="1:10" ht="29.1" customHeight="1" x14ac:dyDescent="0.15">
      <c r="A945" s="219"/>
      <c r="B945" s="219"/>
      <c r="C945" s="221" t="s">
        <v>204</v>
      </c>
      <c r="D945" s="201" t="s">
        <v>90</v>
      </c>
      <c r="E945" s="203">
        <v>3</v>
      </c>
      <c r="F945" s="203">
        <v>67687</v>
      </c>
      <c r="G945" s="203">
        <v>203061</v>
      </c>
      <c r="H945" s="203">
        <v>1795</v>
      </c>
      <c r="I945" s="203">
        <v>5386</v>
      </c>
      <c r="J945" s="203">
        <v>197675</v>
      </c>
    </row>
    <row r="946" spans="1:10" ht="14.1" customHeight="1" x14ac:dyDescent="0.15">
      <c r="A946" s="219"/>
      <c r="B946" s="219"/>
      <c r="C946" s="219"/>
      <c r="D946" s="201" t="s">
        <v>104</v>
      </c>
      <c r="E946" s="203">
        <v>560</v>
      </c>
      <c r="F946" s="203">
        <v>49949</v>
      </c>
      <c r="G946" s="203">
        <v>27971440</v>
      </c>
      <c r="H946" s="203">
        <v>1795</v>
      </c>
      <c r="I946" s="203">
        <v>1005305</v>
      </c>
      <c r="J946" s="203">
        <v>26966135</v>
      </c>
    </row>
    <row r="947" spans="1:10" ht="14.1" customHeight="1" x14ac:dyDescent="0.15">
      <c r="A947" s="219"/>
      <c r="B947" s="219"/>
      <c r="C947" s="219"/>
      <c r="D947" s="201" t="s">
        <v>81</v>
      </c>
      <c r="E947" s="203">
        <v>1608</v>
      </c>
      <c r="F947" s="203">
        <v>30189</v>
      </c>
      <c r="G947" s="203">
        <v>48543912</v>
      </c>
      <c r="H947" s="203">
        <v>1795</v>
      </c>
      <c r="I947" s="203">
        <v>2886661</v>
      </c>
      <c r="J947" s="203">
        <v>45657251</v>
      </c>
    </row>
    <row r="948" spans="1:10" ht="14.1" customHeight="1" x14ac:dyDescent="0.15">
      <c r="A948" s="219"/>
      <c r="B948" s="219"/>
      <c r="C948" s="219"/>
      <c r="D948" s="201" t="s">
        <v>75</v>
      </c>
      <c r="E948" s="203">
        <v>2318</v>
      </c>
      <c r="F948" s="203">
        <v>15119</v>
      </c>
      <c r="G948" s="203">
        <v>35045842</v>
      </c>
      <c r="H948" s="203">
        <v>1795</v>
      </c>
      <c r="I948" s="203">
        <v>4161243</v>
      </c>
      <c r="J948" s="203">
        <v>30884599</v>
      </c>
    </row>
    <row r="949" spans="1:10" ht="14.1" customHeight="1" x14ac:dyDescent="0.15">
      <c r="A949" s="219"/>
      <c r="B949" s="219"/>
      <c r="C949" s="219"/>
      <c r="D949" s="201" t="s">
        <v>76</v>
      </c>
      <c r="E949" s="203">
        <v>3531</v>
      </c>
      <c r="F949" s="203">
        <v>11744</v>
      </c>
      <c r="G949" s="203">
        <v>41468064</v>
      </c>
      <c r="H949" s="203">
        <v>1795</v>
      </c>
      <c r="I949" s="203">
        <v>6338805</v>
      </c>
      <c r="J949" s="203">
        <v>35129259</v>
      </c>
    </row>
    <row r="950" spans="1:10" ht="14.1" customHeight="1" x14ac:dyDescent="0.15">
      <c r="A950" s="219"/>
      <c r="B950" s="219"/>
      <c r="C950" s="219"/>
      <c r="D950" s="201" t="s">
        <v>73</v>
      </c>
      <c r="E950" s="203">
        <v>5854</v>
      </c>
      <c r="F950" s="203">
        <v>8232</v>
      </c>
      <c r="G950" s="203">
        <v>48190128</v>
      </c>
      <c r="H950" s="203">
        <v>1795</v>
      </c>
      <c r="I950" s="203">
        <v>10509025</v>
      </c>
      <c r="J950" s="203">
        <v>37681103</v>
      </c>
    </row>
    <row r="951" spans="1:10" ht="14.1" customHeight="1" x14ac:dyDescent="0.15">
      <c r="A951" s="219"/>
      <c r="B951" s="219"/>
      <c r="C951" s="219"/>
      <c r="D951" s="201" t="s">
        <v>74</v>
      </c>
      <c r="E951" s="203">
        <v>165</v>
      </c>
      <c r="F951" s="203">
        <v>5413</v>
      </c>
      <c r="G951" s="203">
        <v>893145</v>
      </c>
      <c r="H951" s="203">
        <v>1795</v>
      </c>
      <c r="I951" s="203">
        <v>296206</v>
      </c>
      <c r="J951" s="203">
        <v>596939</v>
      </c>
    </row>
    <row r="952" spans="1:10" ht="14.1" customHeight="1" x14ac:dyDescent="0.15">
      <c r="A952" s="219"/>
      <c r="B952" s="219"/>
      <c r="C952" s="219"/>
      <c r="D952" s="201" t="s">
        <v>84</v>
      </c>
      <c r="E952" s="203">
        <v>168</v>
      </c>
      <c r="F952" s="203">
        <v>3402</v>
      </c>
      <c r="G952" s="203">
        <v>571536</v>
      </c>
      <c r="H952" s="203">
        <v>1795</v>
      </c>
      <c r="I952" s="203">
        <v>301591</v>
      </c>
      <c r="J952" s="203">
        <v>269945</v>
      </c>
    </row>
    <row r="953" spans="1:10" ht="14.1" customHeight="1" x14ac:dyDescent="0.15">
      <c r="A953" s="219"/>
      <c r="B953" s="219"/>
      <c r="C953" s="219"/>
      <c r="D953" s="201" t="s">
        <v>77</v>
      </c>
      <c r="E953" s="203">
        <v>120</v>
      </c>
      <c r="F953" s="203">
        <v>2085</v>
      </c>
      <c r="G953" s="203">
        <v>250200</v>
      </c>
      <c r="H953" s="203">
        <v>1795</v>
      </c>
      <c r="I953" s="203">
        <v>215422</v>
      </c>
      <c r="J953" s="203">
        <v>34778</v>
      </c>
    </row>
    <row r="954" spans="1:10" ht="29.1" customHeight="1" x14ac:dyDescent="0.15">
      <c r="A954" s="221" t="s">
        <v>125</v>
      </c>
      <c r="B954" s="219" t="s">
        <v>55</v>
      </c>
      <c r="C954" s="219"/>
      <c r="D954" s="219"/>
      <c r="E954" s="203">
        <v>1331</v>
      </c>
      <c r="F954" s="203"/>
      <c r="G954" s="203">
        <v>19909243</v>
      </c>
      <c r="H954" s="203"/>
      <c r="I954" s="203">
        <v>1525403</v>
      </c>
      <c r="J954" s="203">
        <v>18383840</v>
      </c>
    </row>
    <row r="955" spans="1:10" ht="14.1" customHeight="1" x14ac:dyDescent="0.15">
      <c r="A955" s="219"/>
      <c r="B955" s="201" t="s">
        <v>65</v>
      </c>
      <c r="C955" s="201" t="s">
        <v>66</v>
      </c>
      <c r="D955" s="201" t="s">
        <v>67</v>
      </c>
      <c r="E955" s="216">
        <v>8</v>
      </c>
      <c r="F955" s="216">
        <v>11852</v>
      </c>
      <c r="G955" s="216">
        <v>94816</v>
      </c>
      <c r="H955" s="216">
        <v>1778</v>
      </c>
      <c r="I955" s="216">
        <v>14224</v>
      </c>
      <c r="J955" s="216">
        <v>80592</v>
      </c>
    </row>
    <row r="956" spans="1:10" ht="29.1" customHeight="1" x14ac:dyDescent="0.15">
      <c r="A956" s="219"/>
      <c r="B956" s="200" t="s">
        <v>68</v>
      </c>
      <c r="C956" s="202" t="s">
        <v>204</v>
      </c>
      <c r="D956" s="201" t="s">
        <v>176</v>
      </c>
      <c r="E956" s="217"/>
      <c r="F956" s="217"/>
      <c r="G956" s="217"/>
      <c r="H956" s="217"/>
      <c r="I956" s="217"/>
      <c r="J956" s="217"/>
    </row>
    <row r="957" spans="1:10" ht="29.1" customHeight="1" x14ac:dyDescent="0.15">
      <c r="A957" s="219"/>
      <c r="B957" s="221" t="s">
        <v>210</v>
      </c>
      <c r="C957" s="218" t="s">
        <v>69</v>
      </c>
      <c r="D957" s="201" t="s">
        <v>184</v>
      </c>
      <c r="E957" s="203">
        <v>1</v>
      </c>
      <c r="F957" s="203">
        <v>14352</v>
      </c>
      <c r="G957" s="203">
        <v>14352</v>
      </c>
      <c r="H957" s="203">
        <v>0</v>
      </c>
      <c r="I957" s="203">
        <v>0</v>
      </c>
      <c r="J957" s="203">
        <v>14352</v>
      </c>
    </row>
    <row r="958" spans="1:10" ht="14.1" customHeight="1" x14ac:dyDescent="0.15">
      <c r="A958" s="219"/>
      <c r="B958" s="219"/>
      <c r="C958" s="219"/>
      <c r="D958" s="201" t="s">
        <v>80</v>
      </c>
      <c r="E958" s="203">
        <v>17</v>
      </c>
      <c r="F958" s="203">
        <v>14352</v>
      </c>
      <c r="G958" s="203">
        <v>243984</v>
      </c>
      <c r="H958" s="203">
        <v>0</v>
      </c>
      <c r="I958" s="203">
        <v>0</v>
      </c>
      <c r="J958" s="203">
        <v>243984</v>
      </c>
    </row>
    <row r="959" spans="1:10" ht="14.1" customHeight="1" x14ac:dyDescent="0.15">
      <c r="A959" s="219"/>
      <c r="B959" s="219"/>
      <c r="C959" s="219"/>
      <c r="D959" s="201" t="s">
        <v>185</v>
      </c>
      <c r="E959" s="203">
        <v>2</v>
      </c>
      <c r="F959" s="203">
        <v>4479</v>
      </c>
      <c r="G959" s="203">
        <v>8958</v>
      </c>
      <c r="H959" s="203">
        <v>0</v>
      </c>
      <c r="I959" s="203">
        <v>0</v>
      </c>
      <c r="J959" s="203">
        <v>8958</v>
      </c>
    </row>
    <row r="960" spans="1:10" ht="29.1" customHeight="1" x14ac:dyDescent="0.15">
      <c r="A960" s="219"/>
      <c r="B960" s="219"/>
      <c r="C960" s="221" t="s">
        <v>202</v>
      </c>
      <c r="D960" s="201" t="s">
        <v>81</v>
      </c>
      <c r="E960" s="203">
        <v>22</v>
      </c>
      <c r="F960" s="203">
        <v>30976</v>
      </c>
      <c r="G960" s="203">
        <v>681472</v>
      </c>
      <c r="H960" s="203">
        <v>1554</v>
      </c>
      <c r="I960" s="203">
        <v>34188</v>
      </c>
      <c r="J960" s="203">
        <v>647284</v>
      </c>
    </row>
    <row r="961" spans="1:10" ht="14.1" customHeight="1" x14ac:dyDescent="0.15">
      <c r="A961" s="219"/>
      <c r="B961" s="219"/>
      <c r="C961" s="219"/>
      <c r="D961" s="201" t="s">
        <v>73</v>
      </c>
      <c r="E961" s="203">
        <v>6</v>
      </c>
      <c r="F961" s="203">
        <v>9019</v>
      </c>
      <c r="G961" s="203">
        <v>54114</v>
      </c>
      <c r="H961" s="203">
        <v>1554</v>
      </c>
      <c r="I961" s="203">
        <v>9324</v>
      </c>
      <c r="J961" s="203">
        <v>44790</v>
      </c>
    </row>
    <row r="962" spans="1:10" ht="29.1" customHeight="1" x14ac:dyDescent="0.15">
      <c r="A962" s="219"/>
      <c r="B962" s="219"/>
      <c r="C962" s="221" t="s">
        <v>204</v>
      </c>
      <c r="D962" s="201" t="s">
        <v>104</v>
      </c>
      <c r="E962" s="203">
        <v>3</v>
      </c>
      <c r="F962" s="203">
        <v>49949</v>
      </c>
      <c r="G962" s="203">
        <v>149847</v>
      </c>
      <c r="H962" s="203">
        <v>767</v>
      </c>
      <c r="I962" s="203">
        <v>2301</v>
      </c>
      <c r="J962" s="203">
        <v>147546</v>
      </c>
    </row>
    <row r="963" spans="1:10" ht="14.1" customHeight="1" x14ac:dyDescent="0.15">
      <c r="A963" s="219"/>
      <c r="B963" s="219"/>
      <c r="C963" s="219"/>
      <c r="D963" s="201" t="s">
        <v>81</v>
      </c>
      <c r="E963" s="203">
        <v>105</v>
      </c>
      <c r="F963" s="203">
        <v>30189</v>
      </c>
      <c r="G963" s="203">
        <v>3169845</v>
      </c>
      <c r="H963" s="203">
        <v>767</v>
      </c>
      <c r="I963" s="203">
        <v>80535</v>
      </c>
      <c r="J963" s="203">
        <v>3089310</v>
      </c>
    </row>
    <row r="964" spans="1:10" ht="14.1" customHeight="1" x14ac:dyDescent="0.15">
      <c r="A964" s="219"/>
      <c r="B964" s="219"/>
      <c r="C964" s="219"/>
      <c r="D964" s="201" t="s">
        <v>75</v>
      </c>
      <c r="E964" s="203">
        <v>520</v>
      </c>
      <c r="F964" s="203">
        <v>15119</v>
      </c>
      <c r="G964" s="203">
        <v>7861880</v>
      </c>
      <c r="H964" s="203">
        <v>767</v>
      </c>
      <c r="I964" s="203">
        <v>398840</v>
      </c>
      <c r="J964" s="203">
        <v>7463040</v>
      </c>
    </row>
    <row r="965" spans="1:10" ht="14.1" customHeight="1" x14ac:dyDescent="0.15">
      <c r="A965" s="219"/>
      <c r="B965" s="219"/>
      <c r="C965" s="219"/>
      <c r="D965" s="201" t="s">
        <v>76</v>
      </c>
      <c r="E965" s="203">
        <v>15</v>
      </c>
      <c r="F965" s="203">
        <v>11744</v>
      </c>
      <c r="G965" s="203">
        <v>176160</v>
      </c>
      <c r="H965" s="203">
        <v>767</v>
      </c>
      <c r="I965" s="203">
        <v>11505</v>
      </c>
      <c r="J965" s="203">
        <v>164655</v>
      </c>
    </row>
    <row r="966" spans="1:10" ht="14.1" customHeight="1" x14ac:dyDescent="0.15">
      <c r="A966" s="219"/>
      <c r="B966" s="219"/>
      <c r="C966" s="219"/>
      <c r="D966" s="201" t="s">
        <v>73</v>
      </c>
      <c r="E966" s="203">
        <v>102</v>
      </c>
      <c r="F966" s="203">
        <v>8232</v>
      </c>
      <c r="G966" s="203">
        <v>839664</v>
      </c>
      <c r="H966" s="203">
        <v>767</v>
      </c>
      <c r="I966" s="203">
        <v>78234</v>
      </c>
      <c r="J966" s="203">
        <v>761430</v>
      </c>
    </row>
    <row r="967" spans="1:10" ht="14.1" customHeight="1" x14ac:dyDescent="0.15">
      <c r="A967" s="219"/>
      <c r="B967" s="219"/>
      <c r="C967" s="219"/>
      <c r="D967" s="201" t="s">
        <v>71</v>
      </c>
      <c r="E967" s="203">
        <v>54</v>
      </c>
      <c r="F967" s="203">
        <v>27217</v>
      </c>
      <c r="G967" s="203">
        <v>1469718</v>
      </c>
      <c r="H967" s="203">
        <v>767</v>
      </c>
      <c r="I967" s="203">
        <v>41418</v>
      </c>
      <c r="J967" s="203">
        <v>1428300</v>
      </c>
    </row>
    <row r="968" spans="1:10" ht="14.1" customHeight="1" x14ac:dyDescent="0.15">
      <c r="A968" s="219"/>
      <c r="B968" s="219"/>
      <c r="C968" s="219"/>
      <c r="D968" s="201" t="s">
        <v>182</v>
      </c>
      <c r="E968" s="203">
        <v>2</v>
      </c>
      <c r="F968" s="203">
        <v>5246</v>
      </c>
      <c r="G968" s="203">
        <v>10492</v>
      </c>
      <c r="H968" s="203">
        <v>767</v>
      </c>
      <c r="I968" s="203">
        <v>1534</v>
      </c>
      <c r="J968" s="203">
        <v>8958</v>
      </c>
    </row>
    <row r="969" spans="1:10" ht="14.1" customHeight="1" x14ac:dyDescent="0.15">
      <c r="A969" s="219"/>
      <c r="B969" s="220" t="s">
        <v>211</v>
      </c>
      <c r="C969" s="204" t="s">
        <v>69</v>
      </c>
      <c r="D969" s="201" t="s">
        <v>87</v>
      </c>
      <c r="E969" s="203">
        <v>1</v>
      </c>
      <c r="F969" s="203">
        <v>29422</v>
      </c>
      <c r="G969" s="203">
        <v>29422</v>
      </c>
      <c r="H969" s="203">
        <v>1028</v>
      </c>
      <c r="I969" s="203">
        <v>1028</v>
      </c>
      <c r="J969" s="203">
        <v>28394</v>
      </c>
    </row>
    <row r="970" spans="1:10" ht="29.1" customHeight="1" x14ac:dyDescent="0.15">
      <c r="A970" s="219"/>
      <c r="B970" s="219"/>
      <c r="C970" s="202" t="s">
        <v>202</v>
      </c>
      <c r="D970" s="201" t="s">
        <v>73</v>
      </c>
      <c r="E970" s="203">
        <v>4</v>
      </c>
      <c r="F970" s="203">
        <v>9019</v>
      </c>
      <c r="G970" s="203">
        <v>36076</v>
      </c>
      <c r="H970" s="203">
        <v>2582</v>
      </c>
      <c r="I970" s="203">
        <v>10329</v>
      </c>
      <c r="J970" s="203">
        <v>25747</v>
      </c>
    </row>
    <row r="971" spans="1:10" ht="29.1" customHeight="1" x14ac:dyDescent="0.15">
      <c r="A971" s="219"/>
      <c r="B971" s="219"/>
      <c r="C971" s="221" t="s">
        <v>204</v>
      </c>
      <c r="D971" s="201" t="s">
        <v>81</v>
      </c>
      <c r="E971" s="203">
        <v>55</v>
      </c>
      <c r="F971" s="203">
        <v>30189</v>
      </c>
      <c r="G971" s="203">
        <v>1660395</v>
      </c>
      <c r="H971" s="203">
        <v>1795</v>
      </c>
      <c r="I971" s="203">
        <v>98735</v>
      </c>
      <c r="J971" s="203">
        <v>1561660</v>
      </c>
    </row>
    <row r="972" spans="1:10" ht="14.1" customHeight="1" x14ac:dyDescent="0.15">
      <c r="A972" s="219"/>
      <c r="B972" s="219"/>
      <c r="C972" s="219"/>
      <c r="D972" s="201" t="s">
        <v>73</v>
      </c>
      <c r="E972" s="203">
        <v>414</v>
      </c>
      <c r="F972" s="203">
        <v>8232</v>
      </c>
      <c r="G972" s="203">
        <v>3408048</v>
      </c>
      <c r="H972" s="203">
        <v>1795</v>
      </c>
      <c r="I972" s="203">
        <v>743207</v>
      </c>
      <c r="J972" s="203">
        <v>2664841</v>
      </c>
    </row>
    <row r="973" spans="1:10" ht="14.1" customHeight="1" x14ac:dyDescent="0.15">
      <c r="A973" s="219" t="s">
        <v>6</v>
      </c>
      <c r="B973" s="219" t="s">
        <v>55</v>
      </c>
      <c r="C973" s="219"/>
      <c r="D973" s="219"/>
      <c r="E973" s="203">
        <v>852</v>
      </c>
      <c r="F973" s="203"/>
      <c r="G973" s="203">
        <v>20860477</v>
      </c>
      <c r="H973" s="203"/>
      <c r="I973" s="203">
        <v>1499003</v>
      </c>
      <c r="J973" s="203">
        <v>19361474</v>
      </c>
    </row>
    <row r="974" spans="1:10" ht="14.1" customHeight="1" x14ac:dyDescent="0.15">
      <c r="A974" s="219"/>
      <c r="B974" s="201" t="s">
        <v>65</v>
      </c>
      <c r="C974" s="201" t="s">
        <v>66</v>
      </c>
      <c r="D974" s="201" t="s">
        <v>67</v>
      </c>
      <c r="E974" s="216">
        <v>1</v>
      </c>
      <c r="F974" s="216">
        <v>11085</v>
      </c>
      <c r="G974" s="216">
        <v>11085</v>
      </c>
      <c r="H974" s="216">
        <v>0</v>
      </c>
      <c r="I974" s="216">
        <v>0</v>
      </c>
      <c r="J974" s="216">
        <v>11085</v>
      </c>
    </row>
    <row r="975" spans="1:10" ht="14.1" customHeight="1" x14ac:dyDescent="0.15">
      <c r="A975" s="219"/>
      <c r="B975" s="220" t="s">
        <v>68</v>
      </c>
      <c r="C975" s="204" t="s">
        <v>69</v>
      </c>
      <c r="D975" s="201" t="s">
        <v>175</v>
      </c>
      <c r="E975" s="217"/>
      <c r="F975" s="217"/>
      <c r="G975" s="217"/>
      <c r="H975" s="217"/>
      <c r="I975" s="217"/>
      <c r="J975" s="217"/>
    </row>
    <row r="976" spans="1:10" ht="29.1" customHeight="1" x14ac:dyDescent="0.15">
      <c r="A976" s="219"/>
      <c r="B976" s="219"/>
      <c r="C976" s="202" t="s">
        <v>204</v>
      </c>
      <c r="D976" s="201" t="s">
        <v>176</v>
      </c>
      <c r="E976" s="203">
        <v>4</v>
      </c>
      <c r="F976" s="203">
        <v>11852</v>
      </c>
      <c r="G976" s="203">
        <v>47408</v>
      </c>
      <c r="H976" s="203">
        <v>1778</v>
      </c>
      <c r="I976" s="203">
        <v>7112</v>
      </c>
      <c r="J976" s="203">
        <v>40296</v>
      </c>
    </row>
    <row r="977" spans="1:10" ht="29.1" customHeight="1" x14ac:dyDescent="0.15">
      <c r="A977" s="219"/>
      <c r="B977" s="221" t="s">
        <v>210</v>
      </c>
      <c r="C977" s="218" t="s">
        <v>69</v>
      </c>
      <c r="D977" s="201" t="s">
        <v>87</v>
      </c>
      <c r="E977" s="203">
        <v>2</v>
      </c>
      <c r="F977" s="203">
        <v>29422</v>
      </c>
      <c r="G977" s="203">
        <v>58844</v>
      </c>
      <c r="H977" s="203">
        <v>0</v>
      </c>
      <c r="I977" s="203">
        <v>0</v>
      </c>
      <c r="J977" s="203">
        <v>58844</v>
      </c>
    </row>
    <row r="978" spans="1:10" ht="14.1" customHeight="1" x14ac:dyDescent="0.15">
      <c r="A978" s="219"/>
      <c r="B978" s="219"/>
      <c r="C978" s="219"/>
      <c r="D978" s="201" t="s">
        <v>79</v>
      </c>
      <c r="E978" s="203">
        <v>1</v>
      </c>
      <c r="F978" s="203">
        <v>7465</v>
      </c>
      <c r="G978" s="203">
        <v>7465</v>
      </c>
      <c r="H978" s="203">
        <v>0</v>
      </c>
      <c r="I978" s="203">
        <v>0</v>
      </c>
      <c r="J978" s="203">
        <v>7465</v>
      </c>
    </row>
    <row r="979" spans="1:10" ht="14.1" customHeight="1" x14ac:dyDescent="0.15">
      <c r="A979" s="219"/>
      <c r="B979" s="219"/>
      <c r="C979" s="219"/>
      <c r="D979" s="201" t="s">
        <v>191</v>
      </c>
      <c r="E979" s="203">
        <v>1</v>
      </c>
      <c r="F979" s="203">
        <v>1318</v>
      </c>
      <c r="G979" s="203">
        <v>1318</v>
      </c>
      <c r="H979" s="203">
        <v>0</v>
      </c>
      <c r="I979" s="203">
        <v>0</v>
      </c>
      <c r="J979" s="203">
        <v>1318</v>
      </c>
    </row>
    <row r="980" spans="1:10" ht="29.1" customHeight="1" x14ac:dyDescent="0.15">
      <c r="A980" s="219"/>
      <c r="B980" s="219"/>
      <c r="C980" s="202" t="s">
        <v>202</v>
      </c>
      <c r="D980" s="201" t="s">
        <v>73</v>
      </c>
      <c r="E980" s="203">
        <v>2</v>
      </c>
      <c r="F980" s="203">
        <v>9019</v>
      </c>
      <c r="G980" s="203">
        <v>18038</v>
      </c>
      <c r="H980" s="203">
        <v>1554</v>
      </c>
      <c r="I980" s="203">
        <v>3108</v>
      </c>
      <c r="J980" s="203">
        <v>14930</v>
      </c>
    </row>
    <row r="981" spans="1:10" ht="29.1" customHeight="1" x14ac:dyDescent="0.15">
      <c r="A981" s="219"/>
      <c r="B981" s="219"/>
      <c r="C981" s="221" t="s">
        <v>204</v>
      </c>
      <c r="D981" s="201" t="s">
        <v>104</v>
      </c>
      <c r="E981" s="203">
        <v>1</v>
      </c>
      <c r="F981" s="203">
        <v>50736</v>
      </c>
      <c r="G981" s="203">
        <v>50736</v>
      </c>
      <c r="H981" s="203">
        <v>767</v>
      </c>
      <c r="I981" s="203">
        <v>767</v>
      </c>
      <c r="J981" s="203">
        <v>49969</v>
      </c>
    </row>
    <row r="982" spans="1:10" ht="14.1" customHeight="1" x14ac:dyDescent="0.15">
      <c r="A982" s="219"/>
      <c r="B982" s="219"/>
      <c r="C982" s="219"/>
      <c r="D982" s="201" t="s">
        <v>81</v>
      </c>
      <c r="E982" s="203">
        <v>20</v>
      </c>
      <c r="F982" s="203">
        <v>30543</v>
      </c>
      <c r="G982" s="203">
        <v>610863</v>
      </c>
      <c r="H982" s="203">
        <v>767</v>
      </c>
      <c r="I982" s="203">
        <v>15340</v>
      </c>
      <c r="J982" s="203">
        <v>595523</v>
      </c>
    </row>
    <row r="983" spans="1:10" ht="14.1" customHeight="1" x14ac:dyDescent="0.15">
      <c r="A983" s="219"/>
      <c r="B983" s="219"/>
      <c r="C983" s="219"/>
      <c r="D983" s="201" t="s">
        <v>73</v>
      </c>
      <c r="E983" s="203">
        <v>10</v>
      </c>
      <c r="F983" s="203">
        <v>9019</v>
      </c>
      <c r="G983" s="203">
        <v>90190</v>
      </c>
      <c r="H983" s="203">
        <v>767</v>
      </c>
      <c r="I983" s="203">
        <v>7670</v>
      </c>
      <c r="J983" s="203">
        <v>82520</v>
      </c>
    </row>
    <row r="984" spans="1:10" ht="14.1" customHeight="1" x14ac:dyDescent="0.15">
      <c r="A984" s="219"/>
      <c r="B984" s="219"/>
      <c r="C984" s="219"/>
      <c r="D984" s="201" t="s">
        <v>77</v>
      </c>
      <c r="E984" s="203">
        <v>12</v>
      </c>
      <c r="F984" s="203">
        <v>2085</v>
      </c>
      <c r="G984" s="203">
        <v>25020</v>
      </c>
      <c r="H984" s="203">
        <v>767</v>
      </c>
      <c r="I984" s="203">
        <v>9204</v>
      </c>
      <c r="J984" s="203">
        <v>15816</v>
      </c>
    </row>
    <row r="985" spans="1:10" ht="14.1" customHeight="1" x14ac:dyDescent="0.15">
      <c r="A985" s="219"/>
      <c r="B985" s="220" t="s">
        <v>211</v>
      </c>
      <c r="C985" s="218" t="s">
        <v>69</v>
      </c>
      <c r="D985" s="201" t="s">
        <v>188</v>
      </c>
      <c r="E985" s="203">
        <v>3</v>
      </c>
      <c r="F985" s="203">
        <v>29422</v>
      </c>
      <c r="G985" s="203">
        <v>88266</v>
      </c>
      <c r="H985" s="203">
        <v>1028</v>
      </c>
      <c r="I985" s="203">
        <v>3085</v>
      </c>
      <c r="J985" s="203">
        <v>85181</v>
      </c>
    </row>
    <row r="986" spans="1:10" ht="14.1" customHeight="1" x14ac:dyDescent="0.15">
      <c r="A986" s="219"/>
      <c r="B986" s="219"/>
      <c r="C986" s="219"/>
      <c r="D986" s="201" t="s">
        <v>87</v>
      </c>
      <c r="E986" s="203">
        <v>1</v>
      </c>
      <c r="F986" s="203">
        <v>29422</v>
      </c>
      <c r="G986" s="203">
        <v>29422</v>
      </c>
      <c r="H986" s="203">
        <v>1028</v>
      </c>
      <c r="I986" s="203">
        <v>1028</v>
      </c>
      <c r="J986" s="203">
        <v>28394</v>
      </c>
    </row>
    <row r="987" spans="1:10" ht="14.1" customHeight="1" x14ac:dyDescent="0.15">
      <c r="A987" s="219"/>
      <c r="B987" s="219"/>
      <c r="C987" s="219"/>
      <c r="D987" s="201" t="s">
        <v>179</v>
      </c>
      <c r="E987" s="203">
        <v>1</v>
      </c>
      <c r="F987" s="203">
        <v>7465</v>
      </c>
      <c r="G987" s="203">
        <v>7465</v>
      </c>
      <c r="H987" s="203">
        <v>1028</v>
      </c>
      <c r="I987" s="203">
        <v>1028</v>
      </c>
      <c r="J987" s="203">
        <v>6437</v>
      </c>
    </row>
    <row r="988" spans="1:10" ht="14.1" customHeight="1" x14ac:dyDescent="0.15">
      <c r="A988" s="219"/>
      <c r="B988" s="219"/>
      <c r="C988" s="219"/>
      <c r="D988" s="201" t="s">
        <v>79</v>
      </c>
      <c r="E988" s="203">
        <v>16</v>
      </c>
      <c r="F988" s="203">
        <v>7465</v>
      </c>
      <c r="G988" s="203">
        <v>119440</v>
      </c>
      <c r="H988" s="203">
        <v>1028</v>
      </c>
      <c r="I988" s="203">
        <v>16451</v>
      </c>
      <c r="J988" s="203">
        <v>102989</v>
      </c>
    </row>
    <row r="989" spans="1:10" ht="29.1" customHeight="1" x14ac:dyDescent="0.15">
      <c r="A989" s="219"/>
      <c r="B989" s="219"/>
      <c r="C989" s="221" t="s">
        <v>202</v>
      </c>
      <c r="D989" s="201" t="s">
        <v>104</v>
      </c>
      <c r="E989" s="203">
        <v>1</v>
      </c>
      <c r="F989" s="203">
        <v>50736</v>
      </c>
      <c r="G989" s="203">
        <v>50736</v>
      </c>
      <c r="H989" s="203">
        <v>2582</v>
      </c>
      <c r="I989" s="203">
        <v>2582</v>
      </c>
      <c r="J989" s="203">
        <v>48154</v>
      </c>
    </row>
    <row r="990" spans="1:10" ht="14.1" customHeight="1" x14ac:dyDescent="0.15">
      <c r="A990" s="219"/>
      <c r="B990" s="219"/>
      <c r="C990" s="219"/>
      <c r="D990" s="201" t="s">
        <v>81</v>
      </c>
      <c r="E990" s="203">
        <v>30</v>
      </c>
      <c r="F990" s="203">
        <v>30976</v>
      </c>
      <c r="G990" s="203">
        <v>929280</v>
      </c>
      <c r="H990" s="203">
        <v>2582</v>
      </c>
      <c r="I990" s="203">
        <v>77466</v>
      </c>
      <c r="J990" s="203">
        <v>851814</v>
      </c>
    </row>
    <row r="991" spans="1:10" ht="14.1" customHeight="1" x14ac:dyDescent="0.15">
      <c r="A991" s="219"/>
      <c r="B991" s="219"/>
      <c r="C991" s="219"/>
      <c r="D991" s="201" t="s">
        <v>75</v>
      </c>
      <c r="E991" s="203">
        <v>1</v>
      </c>
      <c r="F991" s="203">
        <v>15906</v>
      </c>
      <c r="G991" s="203">
        <v>15906</v>
      </c>
      <c r="H991" s="203">
        <v>2582</v>
      </c>
      <c r="I991" s="203">
        <v>2582</v>
      </c>
      <c r="J991" s="203">
        <v>13324</v>
      </c>
    </row>
    <row r="992" spans="1:10" ht="14.1" customHeight="1" x14ac:dyDescent="0.15">
      <c r="A992" s="219"/>
      <c r="B992" s="219"/>
      <c r="C992" s="219"/>
      <c r="D992" s="201" t="s">
        <v>73</v>
      </c>
      <c r="E992" s="203">
        <v>18</v>
      </c>
      <c r="F992" s="203">
        <v>9019</v>
      </c>
      <c r="G992" s="203">
        <v>162342</v>
      </c>
      <c r="H992" s="203">
        <v>2582</v>
      </c>
      <c r="I992" s="203">
        <v>46479</v>
      </c>
      <c r="J992" s="203">
        <v>115863</v>
      </c>
    </row>
    <row r="993" spans="1:10" ht="29.1" customHeight="1" x14ac:dyDescent="0.15">
      <c r="A993" s="219"/>
      <c r="B993" s="219"/>
      <c r="C993" s="221" t="s">
        <v>204</v>
      </c>
      <c r="D993" s="201" t="s">
        <v>104</v>
      </c>
      <c r="E993" s="203">
        <v>40</v>
      </c>
      <c r="F993" s="203">
        <v>50716</v>
      </c>
      <c r="G993" s="203">
        <v>2028653</v>
      </c>
      <c r="H993" s="203">
        <v>1795</v>
      </c>
      <c r="I993" s="203">
        <v>71807</v>
      </c>
      <c r="J993" s="203">
        <v>1956846</v>
      </c>
    </row>
    <row r="994" spans="1:10" ht="14.1" customHeight="1" x14ac:dyDescent="0.15">
      <c r="A994" s="219"/>
      <c r="B994" s="219"/>
      <c r="C994" s="219"/>
      <c r="D994" s="201" t="s">
        <v>81</v>
      </c>
      <c r="E994" s="203">
        <v>460</v>
      </c>
      <c r="F994" s="203">
        <v>30964</v>
      </c>
      <c r="G994" s="203">
        <v>14243451</v>
      </c>
      <c r="H994" s="203">
        <v>1795</v>
      </c>
      <c r="I994" s="203">
        <v>825786</v>
      </c>
      <c r="J994" s="203">
        <v>13417665</v>
      </c>
    </row>
    <row r="995" spans="1:10" ht="14.1" customHeight="1" x14ac:dyDescent="0.15">
      <c r="A995" s="219"/>
      <c r="B995" s="219"/>
      <c r="C995" s="219"/>
      <c r="D995" s="201" t="s">
        <v>75</v>
      </c>
      <c r="E995" s="203">
        <v>32</v>
      </c>
      <c r="F995" s="203">
        <v>15906</v>
      </c>
      <c r="G995" s="203">
        <v>508992</v>
      </c>
      <c r="H995" s="203">
        <v>1795</v>
      </c>
      <c r="I995" s="203">
        <v>57446</v>
      </c>
      <c r="J995" s="203">
        <v>451546</v>
      </c>
    </row>
    <row r="996" spans="1:10" ht="14.1" customHeight="1" x14ac:dyDescent="0.15">
      <c r="A996" s="219"/>
      <c r="B996" s="219"/>
      <c r="C996" s="219"/>
      <c r="D996" s="201" t="s">
        <v>73</v>
      </c>
      <c r="E996" s="203">
        <v>195</v>
      </c>
      <c r="F996" s="203">
        <v>9003</v>
      </c>
      <c r="G996" s="203">
        <v>1755557</v>
      </c>
      <c r="H996" s="203">
        <v>1795</v>
      </c>
      <c r="I996" s="203">
        <v>350061</v>
      </c>
      <c r="J996" s="203">
        <v>1405496</v>
      </c>
    </row>
    <row r="997" spans="1:10" ht="29.1" customHeight="1" x14ac:dyDescent="0.15">
      <c r="A997" s="221" t="s">
        <v>126</v>
      </c>
      <c r="B997" s="219" t="s">
        <v>55</v>
      </c>
      <c r="C997" s="219"/>
      <c r="D997" s="219"/>
      <c r="E997" s="203">
        <v>42550</v>
      </c>
      <c r="F997" s="203"/>
      <c r="G997" s="203">
        <v>514585935</v>
      </c>
      <c r="H997" s="203"/>
      <c r="I997" s="203">
        <v>60370885</v>
      </c>
      <c r="J997" s="203">
        <v>454215050</v>
      </c>
    </row>
    <row r="998" spans="1:10" ht="14.1" customHeight="1" x14ac:dyDescent="0.15">
      <c r="A998" s="219"/>
      <c r="B998" s="201" t="s">
        <v>65</v>
      </c>
      <c r="C998" s="201" t="s">
        <v>66</v>
      </c>
      <c r="D998" s="201" t="s">
        <v>67</v>
      </c>
      <c r="E998" s="216">
        <v>19</v>
      </c>
      <c r="F998" s="216">
        <v>11085</v>
      </c>
      <c r="G998" s="216">
        <v>210615</v>
      </c>
      <c r="H998" s="216">
        <v>0</v>
      </c>
      <c r="I998" s="216">
        <v>0</v>
      </c>
      <c r="J998" s="216">
        <v>210615</v>
      </c>
    </row>
    <row r="999" spans="1:10" ht="14.1" customHeight="1" x14ac:dyDescent="0.15">
      <c r="A999" s="219"/>
      <c r="B999" s="220" t="s">
        <v>68</v>
      </c>
      <c r="C999" s="218" t="s">
        <v>69</v>
      </c>
      <c r="D999" s="201" t="s">
        <v>177</v>
      </c>
      <c r="E999" s="217"/>
      <c r="F999" s="217"/>
      <c r="G999" s="217"/>
      <c r="H999" s="217"/>
      <c r="I999" s="217"/>
      <c r="J999" s="217"/>
    </row>
    <row r="1000" spans="1:10" ht="14.1" customHeight="1" x14ac:dyDescent="0.15">
      <c r="A1000" s="219"/>
      <c r="B1000" s="219"/>
      <c r="C1000" s="219"/>
      <c r="D1000" s="201" t="s">
        <v>175</v>
      </c>
      <c r="E1000" s="203">
        <v>34</v>
      </c>
      <c r="F1000" s="203">
        <v>11085</v>
      </c>
      <c r="G1000" s="203">
        <v>376890</v>
      </c>
      <c r="H1000" s="203">
        <v>0</v>
      </c>
      <c r="I1000" s="203">
        <v>0</v>
      </c>
      <c r="J1000" s="203">
        <v>376890</v>
      </c>
    </row>
    <row r="1001" spans="1:10" ht="29.1" customHeight="1" x14ac:dyDescent="0.15">
      <c r="A1001" s="219"/>
      <c r="B1001" s="219"/>
      <c r="C1001" s="202" t="s">
        <v>202</v>
      </c>
      <c r="D1001" s="201" t="s">
        <v>176</v>
      </c>
      <c r="E1001" s="203">
        <v>2</v>
      </c>
      <c r="F1001" s="203">
        <v>12639</v>
      </c>
      <c r="G1001" s="203">
        <v>25278</v>
      </c>
      <c r="H1001" s="203">
        <v>2565</v>
      </c>
      <c r="I1001" s="203">
        <v>5130</v>
      </c>
      <c r="J1001" s="203">
        <v>20148</v>
      </c>
    </row>
    <row r="1002" spans="1:10" ht="29.1" customHeight="1" x14ac:dyDescent="0.15">
      <c r="A1002" s="219"/>
      <c r="B1002" s="219"/>
      <c r="C1002" s="202" t="s">
        <v>204</v>
      </c>
      <c r="D1002" s="201" t="s">
        <v>176</v>
      </c>
      <c r="E1002" s="203">
        <v>3303</v>
      </c>
      <c r="F1002" s="203">
        <v>11852</v>
      </c>
      <c r="G1002" s="203">
        <v>39147156</v>
      </c>
      <c r="H1002" s="203">
        <v>1778</v>
      </c>
      <c r="I1002" s="203">
        <v>5872734</v>
      </c>
      <c r="J1002" s="203">
        <v>33274422</v>
      </c>
    </row>
    <row r="1003" spans="1:10" ht="14.1" customHeight="1" x14ac:dyDescent="0.15">
      <c r="A1003" s="219"/>
      <c r="B1003" s="220" t="s">
        <v>78</v>
      </c>
      <c r="C1003" s="218" t="s">
        <v>69</v>
      </c>
      <c r="D1003" s="201" t="s">
        <v>79</v>
      </c>
      <c r="E1003" s="203">
        <v>2</v>
      </c>
      <c r="F1003" s="203">
        <v>7465</v>
      </c>
      <c r="G1003" s="203">
        <v>14930</v>
      </c>
      <c r="H1003" s="203">
        <v>0</v>
      </c>
      <c r="I1003" s="203">
        <v>0</v>
      </c>
      <c r="J1003" s="203">
        <v>14930</v>
      </c>
    </row>
    <row r="1004" spans="1:10" ht="14.1" customHeight="1" x14ac:dyDescent="0.15">
      <c r="A1004" s="219"/>
      <c r="B1004" s="219"/>
      <c r="C1004" s="219"/>
      <c r="D1004" s="201" t="s">
        <v>178</v>
      </c>
      <c r="E1004" s="203">
        <v>2</v>
      </c>
      <c r="F1004" s="203">
        <v>7597</v>
      </c>
      <c r="G1004" s="203">
        <v>15194</v>
      </c>
      <c r="H1004" s="203">
        <v>0</v>
      </c>
      <c r="I1004" s="203">
        <v>0</v>
      </c>
      <c r="J1004" s="203">
        <v>15194</v>
      </c>
    </row>
    <row r="1005" spans="1:10" ht="29.1" customHeight="1" x14ac:dyDescent="0.15">
      <c r="A1005" s="219"/>
      <c r="B1005" s="219"/>
      <c r="C1005" s="221" t="s">
        <v>202</v>
      </c>
      <c r="D1005" s="201" t="s">
        <v>73</v>
      </c>
      <c r="E1005" s="203">
        <v>8</v>
      </c>
      <c r="F1005" s="203">
        <v>9019</v>
      </c>
      <c r="G1005" s="203">
        <v>72152</v>
      </c>
      <c r="H1005" s="203">
        <v>2034</v>
      </c>
      <c r="I1005" s="203">
        <v>16270</v>
      </c>
      <c r="J1005" s="203">
        <v>55882</v>
      </c>
    </row>
    <row r="1006" spans="1:10" ht="14.1" customHeight="1" x14ac:dyDescent="0.15">
      <c r="A1006" s="219"/>
      <c r="B1006" s="219"/>
      <c r="C1006" s="219"/>
      <c r="D1006" s="201" t="s">
        <v>93</v>
      </c>
      <c r="E1006" s="203">
        <v>253</v>
      </c>
      <c r="F1006" s="203">
        <v>9151</v>
      </c>
      <c r="G1006" s="203">
        <v>2315203</v>
      </c>
      <c r="H1006" s="203">
        <v>2166</v>
      </c>
      <c r="I1006" s="203">
        <v>547923</v>
      </c>
      <c r="J1006" s="203">
        <v>1767280</v>
      </c>
    </row>
    <row r="1007" spans="1:10" ht="29.1" customHeight="1" x14ac:dyDescent="0.15">
      <c r="A1007" s="219"/>
      <c r="B1007" s="219"/>
      <c r="C1007" s="221" t="s">
        <v>204</v>
      </c>
      <c r="D1007" s="201" t="s">
        <v>201</v>
      </c>
      <c r="E1007" s="203">
        <v>2</v>
      </c>
      <c r="F1007" s="203">
        <v>38027</v>
      </c>
      <c r="G1007" s="203">
        <v>76054</v>
      </c>
      <c r="H1007" s="203">
        <v>31042</v>
      </c>
      <c r="I1007" s="203">
        <v>62083</v>
      </c>
      <c r="J1007" s="203">
        <v>13971</v>
      </c>
    </row>
    <row r="1008" spans="1:10" ht="14.1" customHeight="1" x14ac:dyDescent="0.15">
      <c r="A1008" s="219"/>
      <c r="B1008" s="219"/>
      <c r="C1008" s="219"/>
      <c r="D1008" s="201" t="s">
        <v>73</v>
      </c>
      <c r="E1008" s="203">
        <v>2017</v>
      </c>
      <c r="F1008" s="203">
        <v>8232</v>
      </c>
      <c r="G1008" s="203">
        <v>16603944</v>
      </c>
      <c r="H1008" s="203">
        <v>1247</v>
      </c>
      <c r="I1008" s="203">
        <v>2514600</v>
      </c>
      <c r="J1008" s="203">
        <v>14089344</v>
      </c>
    </row>
    <row r="1009" spans="1:10" ht="14.1" customHeight="1" x14ac:dyDescent="0.15">
      <c r="A1009" s="219"/>
      <c r="B1009" s="219"/>
      <c r="C1009" s="219"/>
      <c r="D1009" s="201" t="s">
        <v>93</v>
      </c>
      <c r="E1009" s="203">
        <v>3001</v>
      </c>
      <c r="F1009" s="203">
        <v>8364</v>
      </c>
      <c r="G1009" s="203">
        <v>25100364</v>
      </c>
      <c r="H1009" s="203">
        <v>1379</v>
      </c>
      <c r="I1009" s="203">
        <v>4137488</v>
      </c>
      <c r="J1009" s="203">
        <v>20962876</v>
      </c>
    </row>
    <row r="1010" spans="1:10" ht="14.1" customHeight="1" x14ac:dyDescent="0.15">
      <c r="A1010" s="219"/>
      <c r="B1010" s="220" t="s">
        <v>205</v>
      </c>
      <c r="C1010" s="218" t="s">
        <v>114</v>
      </c>
      <c r="D1010" s="201" t="s">
        <v>206</v>
      </c>
      <c r="E1010" s="203">
        <v>67</v>
      </c>
      <c r="F1010" s="203">
        <v>23764</v>
      </c>
      <c r="G1010" s="203">
        <v>1592188</v>
      </c>
      <c r="H1010" s="203">
        <v>3941</v>
      </c>
      <c r="I1010" s="203">
        <v>264047</v>
      </c>
      <c r="J1010" s="203">
        <v>1328141</v>
      </c>
    </row>
    <row r="1011" spans="1:10" ht="14.1" customHeight="1" x14ac:dyDescent="0.15">
      <c r="A1011" s="219"/>
      <c r="B1011" s="219"/>
      <c r="C1011" s="219"/>
      <c r="D1011" s="201" t="s">
        <v>208</v>
      </c>
      <c r="E1011" s="203">
        <v>351</v>
      </c>
      <c r="F1011" s="203">
        <v>20467</v>
      </c>
      <c r="G1011" s="203">
        <v>7183917</v>
      </c>
      <c r="H1011" s="203">
        <v>3941</v>
      </c>
      <c r="I1011" s="203">
        <v>1383291</v>
      </c>
      <c r="J1011" s="203">
        <v>5800626</v>
      </c>
    </row>
    <row r="1012" spans="1:10" ht="29.1" customHeight="1" x14ac:dyDescent="0.15">
      <c r="A1012" s="219"/>
      <c r="B1012" s="221" t="s">
        <v>210</v>
      </c>
      <c r="C1012" s="218" t="s">
        <v>69</v>
      </c>
      <c r="D1012" s="201" t="s">
        <v>188</v>
      </c>
      <c r="E1012" s="203">
        <v>9</v>
      </c>
      <c r="F1012" s="203">
        <v>29422</v>
      </c>
      <c r="G1012" s="203">
        <v>264798</v>
      </c>
      <c r="H1012" s="203">
        <v>0</v>
      </c>
      <c r="I1012" s="203">
        <v>0</v>
      </c>
      <c r="J1012" s="203">
        <v>264798</v>
      </c>
    </row>
    <row r="1013" spans="1:10" ht="14.1" customHeight="1" x14ac:dyDescent="0.15">
      <c r="A1013" s="219"/>
      <c r="B1013" s="219"/>
      <c r="C1013" s="219"/>
      <c r="D1013" s="201" t="s">
        <v>87</v>
      </c>
      <c r="E1013" s="203">
        <v>8</v>
      </c>
      <c r="F1013" s="203">
        <v>29422</v>
      </c>
      <c r="G1013" s="203">
        <v>235376</v>
      </c>
      <c r="H1013" s="203">
        <v>0</v>
      </c>
      <c r="I1013" s="203">
        <v>0</v>
      </c>
      <c r="J1013" s="203">
        <v>235376</v>
      </c>
    </row>
    <row r="1014" spans="1:10" ht="14.1" customHeight="1" x14ac:dyDescent="0.15">
      <c r="A1014" s="219"/>
      <c r="B1014" s="219"/>
      <c r="C1014" s="219"/>
      <c r="D1014" s="201" t="s">
        <v>184</v>
      </c>
      <c r="E1014" s="203">
        <v>9</v>
      </c>
      <c r="F1014" s="203">
        <v>14352</v>
      </c>
      <c r="G1014" s="203">
        <v>129168</v>
      </c>
      <c r="H1014" s="203">
        <v>0</v>
      </c>
      <c r="I1014" s="203">
        <v>0</v>
      </c>
      <c r="J1014" s="203">
        <v>129168</v>
      </c>
    </row>
    <row r="1015" spans="1:10" ht="14.1" customHeight="1" x14ac:dyDescent="0.15">
      <c r="A1015" s="219"/>
      <c r="B1015" s="219"/>
      <c r="C1015" s="219"/>
      <c r="D1015" s="201" t="s">
        <v>80</v>
      </c>
      <c r="E1015" s="203">
        <v>21</v>
      </c>
      <c r="F1015" s="203">
        <v>14352</v>
      </c>
      <c r="G1015" s="203">
        <v>301392</v>
      </c>
      <c r="H1015" s="203">
        <v>0</v>
      </c>
      <c r="I1015" s="203">
        <v>0</v>
      </c>
      <c r="J1015" s="203">
        <v>301392</v>
      </c>
    </row>
    <row r="1016" spans="1:10" ht="14.1" customHeight="1" x14ac:dyDescent="0.15">
      <c r="A1016" s="219"/>
      <c r="B1016" s="219"/>
      <c r="C1016" s="219"/>
      <c r="D1016" s="201" t="s">
        <v>189</v>
      </c>
      <c r="E1016" s="203">
        <v>1</v>
      </c>
      <c r="F1016" s="203">
        <v>10977</v>
      </c>
      <c r="G1016" s="203">
        <v>10977</v>
      </c>
      <c r="H1016" s="203">
        <v>0</v>
      </c>
      <c r="I1016" s="203">
        <v>0</v>
      </c>
      <c r="J1016" s="203">
        <v>10977</v>
      </c>
    </row>
    <row r="1017" spans="1:10" ht="14.1" customHeight="1" x14ac:dyDescent="0.15">
      <c r="A1017" s="219"/>
      <c r="B1017" s="219"/>
      <c r="C1017" s="219"/>
      <c r="D1017" s="201" t="s">
        <v>85</v>
      </c>
      <c r="E1017" s="203">
        <v>3</v>
      </c>
      <c r="F1017" s="203">
        <v>10977</v>
      </c>
      <c r="G1017" s="203">
        <v>32931</v>
      </c>
      <c r="H1017" s="203">
        <v>0</v>
      </c>
      <c r="I1017" s="203">
        <v>0</v>
      </c>
      <c r="J1017" s="203">
        <v>32931</v>
      </c>
    </row>
    <row r="1018" spans="1:10" ht="14.1" customHeight="1" x14ac:dyDescent="0.15">
      <c r="A1018" s="219"/>
      <c r="B1018" s="219"/>
      <c r="C1018" s="219"/>
      <c r="D1018" s="201" t="s">
        <v>179</v>
      </c>
      <c r="E1018" s="203">
        <v>5</v>
      </c>
      <c r="F1018" s="203">
        <v>7465</v>
      </c>
      <c r="G1018" s="203">
        <v>37325</v>
      </c>
      <c r="H1018" s="203">
        <v>0</v>
      </c>
      <c r="I1018" s="203">
        <v>0</v>
      </c>
      <c r="J1018" s="203">
        <v>37325</v>
      </c>
    </row>
    <row r="1019" spans="1:10" ht="14.1" customHeight="1" x14ac:dyDescent="0.15">
      <c r="A1019" s="219"/>
      <c r="B1019" s="219"/>
      <c r="C1019" s="219"/>
      <c r="D1019" s="201" t="s">
        <v>79</v>
      </c>
      <c r="E1019" s="203">
        <v>184</v>
      </c>
      <c r="F1019" s="203">
        <v>7465</v>
      </c>
      <c r="G1019" s="203">
        <v>1373560</v>
      </c>
      <c r="H1019" s="203">
        <v>0</v>
      </c>
      <c r="I1019" s="203">
        <v>0</v>
      </c>
      <c r="J1019" s="203">
        <v>1373560</v>
      </c>
    </row>
    <row r="1020" spans="1:10" ht="14.1" customHeight="1" x14ac:dyDescent="0.15">
      <c r="A1020" s="219"/>
      <c r="B1020" s="219"/>
      <c r="C1020" s="219"/>
      <c r="D1020" s="201" t="s">
        <v>192</v>
      </c>
      <c r="E1020" s="203">
        <v>6</v>
      </c>
      <c r="F1020" s="203">
        <v>4646</v>
      </c>
      <c r="G1020" s="203">
        <v>27876</v>
      </c>
      <c r="H1020" s="203">
        <v>0</v>
      </c>
      <c r="I1020" s="203">
        <v>0</v>
      </c>
      <c r="J1020" s="203">
        <v>27876</v>
      </c>
    </row>
    <row r="1021" spans="1:10" ht="14.1" customHeight="1" x14ac:dyDescent="0.15">
      <c r="A1021" s="219"/>
      <c r="B1021" s="219"/>
      <c r="C1021" s="219"/>
      <c r="D1021" s="201" t="s">
        <v>180</v>
      </c>
      <c r="E1021" s="203">
        <v>3</v>
      </c>
      <c r="F1021" s="203">
        <v>4479</v>
      </c>
      <c r="G1021" s="203">
        <v>13437</v>
      </c>
      <c r="H1021" s="203">
        <v>0</v>
      </c>
      <c r="I1021" s="203">
        <v>0</v>
      </c>
      <c r="J1021" s="203">
        <v>13437</v>
      </c>
    </row>
    <row r="1022" spans="1:10" ht="14.1" customHeight="1" x14ac:dyDescent="0.15">
      <c r="A1022" s="219"/>
      <c r="B1022" s="219"/>
      <c r="C1022" s="219"/>
      <c r="D1022" s="201" t="s">
        <v>186</v>
      </c>
      <c r="E1022" s="203">
        <v>12</v>
      </c>
      <c r="F1022" s="203">
        <v>5580</v>
      </c>
      <c r="G1022" s="203">
        <v>66960</v>
      </c>
      <c r="H1022" s="203">
        <v>0</v>
      </c>
      <c r="I1022" s="203">
        <v>0</v>
      </c>
      <c r="J1022" s="203">
        <v>66960</v>
      </c>
    </row>
    <row r="1023" spans="1:10" ht="14.1" customHeight="1" x14ac:dyDescent="0.15">
      <c r="A1023" s="219"/>
      <c r="B1023" s="219"/>
      <c r="C1023" s="219"/>
      <c r="D1023" s="201" t="s">
        <v>181</v>
      </c>
      <c r="E1023" s="203">
        <v>11</v>
      </c>
      <c r="F1023" s="203">
        <v>5580</v>
      </c>
      <c r="G1023" s="203">
        <v>61380</v>
      </c>
      <c r="H1023" s="203">
        <v>0</v>
      </c>
      <c r="I1023" s="203">
        <v>0</v>
      </c>
      <c r="J1023" s="203">
        <v>61380</v>
      </c>
    </row>
    <row r="1024" spans="1:10" ht="29.1" customHeight="1" x14ac:dyDescent="0.15">
      <c r="A1024" s="219"/>
      <c r="B1024" s="219"/>
      <c r="C1024" s="221" t="s">
        <v>202</v>
      </c>
      <c r="D1024" s="201" t="s">
        <v>72</v>
      </c>
      <c r="E1024" s="203">
        <v>22</v>
      </c>
      <c r="F1024" s="203">
        <v>4358</v>
      </c>
      <c r="G1024" s="203">
        <v>95876</v>
      </c>
      <c r="H1024" s="203">
        <v>1554</v>
      </c>
      <c r="I1024" s="203">
        <v>34188</v>
      </c>
      <c r="J1024" s="203">
        <v>61688</v>
      </c>
    </row>
    <row r="1025" spans="1:10" ht="14.1" customHeight="1" x14ac:dyDescent="0.15">
      <c r="A1025" s="219"/>
      <c r="B1025" s="219"/>
      <c r="C1025" s="219"/>
      <c r="D1025" s="201" t="s">
        <v>81</v>
      </c>
      <c r="E1025" s="203">
        <v>14</v>
      </c>
      <c r="F1025" s="203">
        <v>30976</v>
      </c>
      <c r="G1025" s="203">
        <v>433664</v>
      </c>
      <c r="H1025" s="203">
        <v>1554</v>
      </c>
      <c r="I1025" s="203">
        <v>21756</v>
      </c>
      <c r="J1025" s="203">
        <v>411908</v>
      </c>
    </row>
    <row r="1026" spans="1:10" ht="14.1" customHeight="1" x14ac:dyDescent="0.15">
      <c r="A1026" s="219"/>
      <c r="B1026" s="219"/>
      <c r="C1026" s="219"/>
      <c r="D1026" s="201" t="s">
        <v>75</v>
      </c>
      <c r="E1026" s="203">
        <v>8</v>
      </c>
      <c r="F1026" s="203">
        <v>15906</v>
      </c>
      <c r="G1026" s="203">
        <v>127248</v>
      </c>
      <c r="H1026" s="203">
        <v>1554</v>
      </c>
      <c r="I1026" s="203">
        <v>12432</v>
      </c>
      <c r="J1026" s="203">
        <v>114816</v>
      </c>
    </row>
    <row r="1027" spans="1:10" ht="14.1" customHeight="1" x14ac:dyDescent="0.15">
      <c r="A1027" s="219"/>
      <c r="B1027" s="219"/>
      <c r="C1027" s="219"/>
      <c r="D1027" s="201" t="s">
        <v>76</v>
      </c>
      <c r="E1027" s="203">
        <v>3</v>
      </c>
      <c r="F1027" s="203">
        <v>12531</v>
      </c>
      <c r="G1027" s="203">
        <v>37593</v>
      </c>
      <c r="H1027" s="203">
        <v>1554</v>
      </c>
      <c r="I1027" s="203">
        <v>4662</v>
      </c>
      <c r="J1027" s="203">
        <v>32931</v>
      </c>
    </row>
    <row r="1028" spans="1:10" ht="14.1" customHeight="1" x14ac:dyDescent="0.15">
      <c r="A1028" s="219"/>
      <c r="B1028" s="219"/>
      <c r="C1028" s="219"/>
      <c r="D1028" s="201" t="s">
        <v>73</v>
      </c>
      <c r="E1028" s="203">
        <v>36</v>
      </c>
      <c r="F1028" s="203">
        <v>9019</v>
      </c>
      <c r="G1028" s="203">
        <v>324684</v>
      </c>
      <c r="H1028" s="203">
        <v>1554</v>
      </c>
      <c r="I1028" s="203">
        <v>55944</v>
      </c>
      <c r="J1028" s="203">
        <v>268740</v>
      </c>
    </row>
    <row r="1029" spans="1:10" ht="14.1" customHeight="1" x14ac:dyDescent="0.15">
      <c r="A1029" s="219"/>
      <c r="B1029" s="219"/>
      <c r="C1029" s="219"/>
      <c r="D1029" s="201" t="s">
        <v>182</v>
      </c>
      <c r="E1029" s="203">
        <v>24</v>
      </c>
      <c r="F1029" s="203">
        <v>6033</v>
      </c>
      <c r="G1029" s="203">
        <v>144792</v>
      </c>
      <c r="H1029" s="203">
        <v>1554</v>
      </c>
      <c r="I1029" s="203">
        <v>37296</v>
      </c>
      <c r="J1029" s="203">
        <v>107496</v>
      </c>
    </row>
    <row r="1030" spans="1:10" ht="14.1" customHeight="1" x14ac:dyDescent="0.15">
      <c r="A1030" s="219"/>
      <c r="B1030" s="219"/>
      <c r="C1030" s="219"/>
      <c r="D1030" s="201" t="s">
        <v>183</v>
      </c>
      <c r="E1030" s="203">
        <v>2</v>
      </c>
      <c r="F1030" s="203">
        <v>7134</v>
      </c>
      <c r="G1030" s="203">
        <v>14268</v>
      </c>
      <c r="H1030" s="203">
        <v>1554</v>
      </c>
      <c r="I1030" s="203">
        <v>3108</v>
      </c>
      <c r="J1030" s="203">
        <v>11160</v>
      </c>
    </row>
    <row r="1031" spans="1:10" ht="29.1" customHeight="1" x14ac:dyDescent="0.15">
      <c r="A1031" s="219"/>
      <c r="B1031" s="219"/>
      <c r="C1031" s="221" t="s">
        <v>203</v>
      </c>
      <c r="D1031" s="201" t="s">
        <v>72</v>
      </c>
      <c r="E1031" s="203">
        <v>6</v>
      </c>
      <c r="F1031" s="203">
        <v>4299</v>
      </c>
      <c r="G1031" s="203">
        <v>25794</v>
      </c>
      <c r="H1031" s="203">
        <v>1495</v>
      </c>
      <c r="I1031" s="203">
        <v>8970</v>
      </c>
      <c r="J1031" s="203">
        <v>16824</v>
      </c>
    </row>
    <row r="1032" spans="1:10" ht="14.1" customHeight="1" x14ac:dyDescent="0.15">
      <c r="A1032" s="219"/>
      <c r="B1032" s="219"/>
      <c r="C1032" s="219"/>
      <c r="D1032" s="201" t="s">
        <v>75</v>
      </c>
      <c r="E1032" s="203">
        <v>4</v>
      </c>
      <c r="F1032" s="203">
        <v>15847</v>
      </c>
      <c r="G1032" s="203">
        <v>63388</v>
      </c>
      <c r="H1032" s="203">
        <v>1495</v>
      </c>
      <c r="I1032" s="203">
        <v>5980</v>
      </c>
      <c r="J1032" s="203">
        <v>57408</v>
      </c>
    </row>
    <row r="1033" spans="1:10" ht="14.1" customHeight="1" x14ac:dyDescent="0.15">
      <c r="A1033" s="219"/>
      <c r="B1033" s="219"/>
      <c r="C1033" s="219"/>
      <c r="D1033" s="201" t="s">
        <v>182</v>
      </c>
      <c r="E1033" s="203">
        <v>57</v>
      </c>
      <c r="F1033" s="203">
        <v>5846</v>
      </c>
      <c r="G1033" s="203">
        <v>333238</v>
      </c>
      <c r="H1033" s="203">
        <v>1495</v>
      </c>
      <c r="I1033" s="203">
        <v>85215</v>
      </c>
      <c r="J1033" s="203">
        <v>248023</v>
      </c>
    </row>
    <row r="1034" spans="1:10" ht="29.1" customHeight="1" x14ac:dyDescent="0.15">
      <c r="A1034" s="219"/>
      <c r="B1034" s="219"/>
      <c r="C1034" s="221" t="s">
        <v>204</v>
      </c>
      <c r="D1034" s="201" t="s">
        <v>72</v>
      </c>
      <c r="E1034" s="203">
        <v>782</v>
      </c>
      <c r="F1034" s="203">
        <v>3571</v>
      </c>
      <c r="G1034" s="203">
        <v>2792522</v>
      </c>
      <c r="H1034" s="203">
        <v>767</v>
      </c>
      <c r="I1034" s="203">
        <v>599794</v>
      </c>
      <c r="J1034" s="203">
        <v>2192728</v>
      </c>
    </row>
    <row r="1035" spans="1:10" ht="14.1" customHeight="1" x14ac:dyDescent="0.15">
      <c r="A1035" s="219"/>
      <c r="B1035" s="219"/>
      <c r="C1035" s="219"/>
      <c r="D1035" s="201" t="s">
        <v>104</v>
      </c>
      <c r="E1035" s="203">
        <v>7</v>
      </c>
      <c r="F1035" s="203">
        <v>49949</v>
      </c>
      <c r="G1035" s="203">
        <v>349643</v>
      </c>
      <c r="H1035" s="203">
        <v>767</v>
      </c>
      <c r="I1035" s="203">
        <v>5369</v>
      </c>
      <c r="J1035" s="203">
        <v>344274</v>
      </c>
    </row>
    <row r="1036" spans="1:10" ht="14.1" customHeight="1" x14ac:dyDescent="0.15">
      <c r="A1036" s="219"/>
      <c r="B1036" s="219"/>
      <c r="C1036" s="219"/>
      <c r="D1036" s="201" t="s">
        <v>81</v>
      </c>
      <c r="E1036" s="203">
        <v>1699</v>
      </c>
      <c r="F1036" s="203">
        <v>30189</v>
      </c>
      <c r="G1036" s="203">
        <v>51291111</v>
      </c>
      <c r="H1036" s="203">
        <v>767</v>
      </c>
      <c r="I1036" s="203">
        <v>1303133</v>
      </c>
      <c r="J1036" s="203">
        <v>49987978</v>
      </c>
    </row>
    <row r="1037" spans="1:10" ht="14.1" customHeight="1" x14ac:dyDescent="0.15">
      <c r="A1037" s="219"/>
      <c r="B1037" s="219"/>
      <c r="C1037" s="219"/>
      <c r="D1037" s="201" t="s">
        <v>75</v>
      </c>
      <c r="E1037" s="203">
        <v>3831</v>
      </c>
      <c r="F1037" s="203">
        <v>15119</v>
      </c>
      <c r="G1037" s="203">
        <v>57920889</v>
      </c>
      <c r="H1037" s="203">
        <v>767</v>
      </c>
      <c r="I1037" s="203">
        <v>2938377</v>
      </c>
      <c r="J1037" s="203">
        <v>54982512</v>
      </c>
    </row>
    <row r="1038" spans="1:10" ht="14.1" customHeight="1" x14ac:dyDescent="0.15">
      <c r="A1038" s="219"/>
      <c r="B1038" s="219"/>
      <c r="C1038" s="219"/>
      <c r="D1038" s="201" t="s">
        <v>76</v>
      </c>
      <c r="E1038" s="203">
        <v>571</v>
      </c>
      <c r="F1038" s="203">
        <v>11744</v>
      </c>
      <c r="G1038" s="203">
        <v>6705824</v>
      </c>
      <c r="H1038" s="203">
        <v>767</v>
      </c>
      <c r="I1038" s="203">
        <v>437957</v>
      </c>
      <c r="J1038" s="203">
        <v>6267867</v>
      </c>
    </row>
    <row r="1039" spans="1:10" ht="14.1" customHeight="1" x14ac:dyDescent="0.15">
      <c r="A1039" s="219"/>
      <c r="B1039" s="219"/>
      <c r="C1039" s="219"/>
      <c r="D1039" s="201" t="s">
        <v>73</v>
      </c>
      <c r="E1039" s="203">
        <v>3810</v>
      </c>
      <c r="F1039" s="203">
        <v>8232</v>
      </c>
      <c r="G1039" s="203">
        <v>31363920</v>
      </c>
      <c r="H1039" s="203">
        <v>767</v>
      </c>
      <c r="I1039" s="203">
        <v>2922270</v>
      </c>
      <c r="J1039" s="203">
        <v>28441650</v>
      </c>
    </row>
    <row r="1040" spans="1:10" ht="14.1" customHeight="1" x14ac:dyDescent="0.15">
      <c r="A1040" s="219"/>
      <c r="B1040" s="219"/>
      <c r="C1040" s="219"/>
      <c r="D1040" s="201" t="s">
        <v>74</v>
      </c>
      <c r="E1040" s="203">
        <v>95</v>
      </c>
      <c r="F1040" s="203">
        <v>5413</v>
      </c>
      <c r="G1040" s="203">
        <v>514235</v>
      </c>
      <c r="H1040" s="203">
        <v>767</v>
      </c>
      <c r="I1040" s="203">
        <v>72865</v>
      </c>
      <c r="J1040" s="203">
        <v>441370</v>
      </c>
    </row>
    <row r="1041" spans="1:10" ht="14.1" customHeight="1" x14ac:dyDescent="0.15">
      <c r="A1041" s="219"/>
      <c r="B1041" s="219"/>
      <c r="C1041" s="219"/>
      <c r="D1041" s="201" t="s">
        <v>84</v>
      </c>
      <c r="E1041" s="203">
        <v>11</v>
      </c>
      <c r="F1041" s="203">
        <v>3402</v>
      </c>
      <c r="G1041" s="203">
        <v>37422</v>
      </c>
      <c r="H1041" s="203">
        <v>767</v>
      </c>
      <c r="I1041" s="203">
        <v>8437</v>
      </c>
      <c r="J1041" s="203">
        <v>28985</v>
      </c>
    </row>
    <row r="1042" spans="1:10" ht="14.1" customHeight="1" x14ac:dyDescent="0.15">
      <c r="A1042" s="219"/>
      <c r="B1042" s="219"/>
      <c r="C1042" s="219"/>
      <c r="D1042" s="201" t="s">
        <v>77</v>
      </c>
      <c r="E1042" s="203">
        <v>22</v>
      </c>
      <c r="F1042" s="203">
        <v>2085</v>
      </c>
      <c r="G1042" s="203">
        <v>45870</v>
      </c>
      <c r="H1042" s="203">
        <v>767</v>
      </c>
      <c r="I1042" s="203">
        <v>16874</v>
      </c>
      <c r="J1042" s="203">
        <v>28996</v>
      </c>
    </row>
    <row r="1043" spans="1:10" ht="14.1" customHeight="1" x14ac:dyDescent="0.15">
      <c r="A1043" s="219"/>
      <c r="B1043" s="219"/>
      <c r="C1043" s="219"/>
      <c r="D1043" s="201" t="s">
        <v>94</v>
      </c>
      <c r="E1043" s="203">
        <v>1</v>
      </c>
      <c r="F1043" s="203">
        <v>1359</v>
      </c>
      <c r="G1043" s="203">
        <v>1359</v>
      </c>
      <c r="H1043" s="203">
        <v>767</v>
      </c>
      <c r="I1043" s="203">
        <v>767</v>
      </c>
      <c r="J1043" s="203">
        <v>592</v>
      </c>
    </row>
    <row r="1044" spans="1:10" ht="14.1" customHeight="1" x14ac:dyDescent="0.15">
      <c r="A1044" s="219"/>
      <c r="B1044" s="219"/>
      <c r="C1044" s="219"/>
      <c r="D1044" s="201" t="s">
        <v>71</v>
      </c>
      <c r="E1044" s="203">
        <v>21</v>
      </c>
      <c r="F1044" s="203">
        <v>27217</v>
      </c>
      <c r="G1044" s="203">
        <v>571557</v>
      </c>
      <c r="H1044" s="203">
        <v>767</v>
      </c>
      <c r="I1044" s="203">
        <v>16107</v>
      </c>
      <c r="J1044" s="203">
        <v>555450</v>
      </c>
    </row>
    <row r="1045" spans="1:10" ht="14.1" customHeight="1" x14ac:dyDescent="0.15">
      <c r="A1045" s="219"/>
      <c r="B1045" s="219"/>
      <c r="C1045" s="219"/>
      <c r="D1045" s="201" t="s">
        <v>182</v>
      </c>
      <c r="E1045" s="203">
        <v>914</v>
      </c>
      <c r="F1045" s="203">
        <v>5246</v>
      </c>
      <c r="G1045" s="203">
        <v>4794844</v>
      </c>
      <c r="H1045" s="203">
        <v>767</v>
      </c>
      <c r="I1045" s="203">
        <v>701038</v>
      </c>
      <c r="J1045" s="203">
        <v>4093806</v>
      </c>
    </row>
    <row r="1046" spans="1:10" ht="14.1" customHeight="1" x14ac:dyDescent="0.15">
      <c r="A1046" s="219"/>
      <c r="B1046" s="219"/>
      <c r="C1046" s="219"/>
      <c r="D1046" s="201" t="s">
        <v>183</v>
      </c>
      <c r="E1046" s="203">
        <v>1246</v>
      </c>
      <c r="F1046" s="203">
        <v>6347</v>
      </c>
      <c r="G1046" s="203">
        <v>7908362</v>
      </c>
      <c r="H1046" s="203">
        <v>767</v>
      </c>
      <c r="I1046" s="203">
        <v>955682</v>
      </c>
      <c r="J1046" s="203">
        <v>6952680</v>
      </c>
    </row>
    <row r="1047" spans="1:10" ht="14.1" customHeight="1" x14ac:dyDescent="0.15">
      <c r="A1047" s="219"/>
      <c r="B1047" s="220" t="s">
        <v>211</v>
      </c>
      <c r="C1047" s="218" t="s">
        <v>69</v>
      </c>
      <c r="D1047" s="201" t="s">
        <v>187</v>
      </c>
      <c r="E1047" s="203">
        <v>2</v>
      </c>
      <c r="F1047" s="203">
        <v>49182</v>
      </c>
      <c r="G1047" s="203">
        <v>98364</v>
      </c>
      <c r="H1047" s="203">
        <v>1028</v>
      </c>
      <c r="I1047" s="203">
        <v>2056</v>
      </c>
      <c r="J1047" s="203">
        <v>96308</v>
      </c>
    </row>
    <row r="1048" spans="1:10" ht="14.1" customHeight="1" x14ac:dyDescent="0.15">
      <c r="A1048" s="219"/>
      <c r="B1048" s="219"/>
      <c r="C1048" s="219"/>
      <c r="D1048" s="201" t="s">
        <v>188</v>
      </c>
      <c r="E1048" s="203">
        <v>27</v>
      </c>
      <c r="F1048" s="203">
        <v>29422</v>
      </c>
      <c r="G1048" s="203">
        <v>794394</v>
      </c>
      <c r="H1048" s="203">
        <v>1028</v>
      </c>
      <c r="I1048" s="203">
        <v>27761</v>
      </c>
      <c r="J1048" s="203">
        <v>766633</v>
      </c>
    </row>
    <row r="1049" spans="1:10" ht="14.1" customHeight="1" x14ac:dyDescent="0.15">
      <c r="A1049" s="219"/>
      <c r="B1049" s="219"/>
      <c r="C1049" s="219"/>
      <c r="D1049" s="201" t="s">
        <v>87</v>
      </c>
      <c r="E1049" s="203">
        <v>31</v>
      </c>
      <c r="F1049" s="203">
        <v>29422</v>
      </c>
      <c r="G1049" s="203">
        <v>912082</v>
      </c>
      <c r="H1049" s="203">
        <v>1028</v>
      </c>
      <c r="I1049" s="203">
        <v>31874</v>
      </c>
      <c r="J1049" s="203">
        <v>880208</v>
      </c>
    </row>
    <row r="1050" spans="1:10" ht="14.1" customHeight="1" x14ac:dyDescent="0.15">
      <c r="A1050" s="219"/>
      <c r="B1050" s="219"/>
      <c r="C1050" s="219"/>
      <c r="D1050" s="201" t="s">
        <v>184</v>
      </c>
      <c r="E1050" s="203">
        <v>21</v>
      </c>
      <c r="F1050" s="203">
        <v>14352</v>
      </c>
      <c r="G1050" s="203">
        <v>301392</v>
      </c>
      <c r="H1050" s="203">
        <v>1028</v>
      </c>
      <c r="I1050" s="203">
        <v>21592</v>
      </c>
      <c r="J1050" s="203">
        <v>279800</v>
      </c>
    </row>
    <row r="1051" spans="1:10" ht="14.1" customHeight="1" x14ac:dyDescent="0.15">
      <c r="A1051" s="219"/>
      <c r="B1051" s="219"/>
      <c r="C1051" s="219"/>
      <c r="D1051" s="201" t="s">
        <v>80</v>
      </c>
      <c r="E1051" s="203">
        <v>2</v>
      </c>
      <c r="F1051" s="203">
        <v>14352</v>
      </c>
      <c r="G1051" s="203">
        <v>28704</v>
      </c>
      <c r="H1051" s="203">
        <v>1028</v>
      </c>
      <c r="I1051" s="203">
        <v>2056</v>
      </c>
      <c r="J1051" s="203">
        <v>26648</v>
      </c>
    </row>
    <row r="1052" spans="1:10" ht="14.1" customHeight="1" x14ac:dyDescent="0.15">
      <c r="A1052" s="219"/>
      <c r="B1052" s="219"/>
      <c r="C1052" s="219"/>
      <c r="D1052" s="201" t="s">
        <v>189</v>
      </c>
      <c r="E1052" s="203">
        <v>31</v>
      </c>
      <c r="F1052" s="203">
        <v>10977</v>
      </c>
      <c r="G1052" s="203">
        <v>340287</v>
      </c>
      <c r="H1052" s="203">
        <v>1028</v>
      </c>
      <c r="I1052" s="203">
        <v>31874</v>
      </c>
      <c r="J1052" s="203">
        <v>308413</v>
      </c>
    </row>
    <row r="1053" spans="1:10" ht="14.1" customHeight="1" x14ac:dyDescent="0.15">
      <c r="A1053" s="219"/>
      <c r="B1053" s="219"/>
      <c r="C1053" s="219"/>
      <c r="D1053" s="201" t="s">
        <v>85</v>
      </c>
      <c r="E1053" s="203">
        <v>8</v>
      </c>
      <c r="F1053" s="203">
        <v>10977</v>
      </c>
      <c r="G1053" s="203">
        <v>87816</v>
      </c>
      <c r="H1053" s="203">
        <v>1028</v>
      </c>
      <c r="I1053" s="203">
        <v>8225</v>
      </c>
      <c r="J1053" s="203">
        <v>79591</v>
      </c>
    </row>
    <row r="1054" spans="1:10" ht="14.1" customHeight="1" x14ac:dyDescent="0.15">
      <c r="A1054" s="219"/>
      <c r="B1054" s="219"/>
      <c r="C1054" s="219"/>
      <c r="D1054" s="201" t="s">
        <v>179</v>
      </c>
      <c r="E1054" s="203">
        <v>69</v>
      </c>
      <c r="F1054" s="203">
        <v>7465</v>
      </c>
      <c r="G1054" s="203">
        <v>515085</v>
      </c>
      <c r="H1054" s="203">
        <v>1028</v>
      </c>
      <c r="I1054" s="203">
        <v>70945</v>
      </c>
      <c r="J1054" s="203">
        <v>444140</v>
      </c>
    </row>
    <row r="1055" spans="1:10" ht="14.1" customHeight="1" x14ac:dyDescent="0.15">
      <c r="A1055" s="219"/>
      <c r="B1055" s="219"/>
      <c r="C1055" s="219"/>
      <c r="D1055" s="201" t="s">
        <v>79</v>
      </c>
      <c r="E1055" s="203">
        <v>782</v>
      </c>
      <c r="F1055" s="203">
        <v>7465</v>
      </c>
      <c r="G1055" s="203">
        <v>5837630</v>
      </c>
      <c r="H1055" s="203">
        <v>1028</v>
      </c>
      <c r="I1055" s="203">
        <v>804042</v>
      </c>
      <c r="J1055" s="203">
        <v>5033588</v>
      </c>
    </row>
    <row r="1056" spans="1:10" ht="14.1" customHeight="1" x14ac:dyDescent="0.15">
      <c r="A1056" s="219"/>
      <c r="B1056" s="219"/>
      <c r="C1056" s="219"/>
      <c r="D1056" s="201" t="s">
        <v>192</v>
      </c>
      <c r="E1056" s="203">
        <v>10</v>
      </c>
      <c r="F1056" s="203">
        <v>4646</v>
      </c>
      <c r="G1056" s="203">
        <v>46460</v>
      </c>
      <c r="H1056" s="203">
        <v>1028</v>
      </c>
      <c r="I1056" s="203">
        <v>10282</v>
      </c>
      <c r="J1056" s="203">
        <v>36178</v>
      </c>
    </row>
    <row r="1057" spans="1:10" ht="14.1" customHeight="1" x14ac:dyDescent="0.15">
      <c r="A1057" s="219"/>
      <c r="B1057" s="219"/>
      <c r="C1057" s="219"/>
      <c r="D1057" s="201" t="s">
        <v>190</v>
      </c>
      <c r="E1057" s="203">
        <v>5</v>
      </c>
      <c r="F1057" s="203">
        <v>2635</v>
      </c>
      <c r="G1057" s="203">
        <v>13175</v>
      </c>
      <c r="H1057" s="203">
        <v>1028</v>
      </c>
      <c r="I1057" s="203">
        <v>5141</v>
      </c>
      <c r="J1057" s="203">
        <v>8034</v>
      </c>
    </row>
    <row r="1058" spans="1:10" ht="14.1" customHeight="1" x14ac:dyDescent="0.15">
      <c r="A1058" s="219"/>
      <c r="B1058" s="219"/>
      <c r="C1058" s="219"/>
      <c r="D1058" s="201" t="s">
        <v>191</v>
      </c>
      <c r="E1058" s="203">
        <v>5</v>
      </c>
      <c r="F1058" s="203">
        <v>1318</v>
      </c>
      <c r="G1058" s="203">
        <v>6590</v>
      </c>
      <c r="H1058" s="203">
        <v>1028</v>
      </c>
      <c r="I1058" s="203">
        <v>5141</v>
      </c>
      <c r="J1058" s="203">
        <v>1449</v>
      </c>
    </row>
    <row r="1059" spans="1:10" ht="14.1" customHeight="1" x14ac:dyDescent="0.15">
      <c r="A1059" s="219"/>
      <c r="B1059" s="219"/>
      <c r="C1059" s="219"/>
      <c r="D1059" s="201" t="s">
        <v>91</v>
      </c>
      <c r="E1059" s="203">
        <v>7</v>
      </c>
      <c r="F1059" s="203">
        <v>1318</v>
      </c>
      <c r="G1059" s="203">
        <v>9226</v>
      </c>
      <c r="H1059" s="203">
        <v>1028</v>
      </c>
      <c r="I1059" s="203">
        <v>7197</v>
      </c>
      <c r="J1059" s="203">
        <v>2029</v>
      </c>
    </row>
    <row r="1060" spans="1:10" ht="29.1" customHeight="1" x14ac:dyDescent="0.15">
      <c r="A1060" s="219"/>
      <c r="B1060" s="219"/>
      <c r="C1060" s="221" t="s">
        <v>202</v>
      </c>
      <c r="D1060" s="201" t="s">
        <v>81</v>
      </c>
      <c r="E1060" s="203">
        <v>3</v>
      </c>
      <c r="F1060" s="203">
        <v>30976</v>
      </c>
      <c r="G1060" s="203">
        <v>92928</v>
      </c>
      <c r="H1060" s="203">
        <v>2582</v>
      </c>
      <c r="I1060" s="203">
        <v>7747</v>
      </c>
      <c r="J1060" s="203">
        <v>85181</v>
      </c>
    </row>
    <row r="1061" spans="1:10" ht="14.1" customHeight="1" x14ac:dyDescent="0.15">
      <c r="A1061" s="219"/>
      <c r="B1061" s="219"/>
      <c r="C1061" s="219"/>
      <c r="D1061" s="201" t="s">
        <v>75</v>
      </c>
      <c r="E1061" s="203">
        <v>2</v>
      </c>
      <c r="F1061" s="203">
        <v>15906</v>
      </c>
      <c r="G1061" s="203">
        <v>31812</v>
      </c>
      <c r="H1061" s="203">
        <v>2582</v>
      </c>
      <c r="I1061" s="203">
        <v>5164</v>
      </c>
      <c r="J1061" s="203">
        <v>26648</v>
      </c>
    </row>
    <row r="1062" spans="1:10" ht="14.1" customHeight="1" x14ac:dyDescent="0.15">
      <c r="A1062" s="219"/>
      <c r="B1062" s="219"/>
      <c r="C1062" s="219"/>
      <c r="D1062" s="201" t="s">
        <v>76</v>
      </c>
      <c r="E1062" s="203">
        <v>4</v>
      </c>
      <c r="F1062" s="203">
        <v>12531</v>
      </c>
      <c r="G1062" s="203">
        <v>50124</v>
      </c>
      <c r="H1062" s="203">
        <v>2582</v>
      </c>
      <c r="I1062" s="203">
        <v>10329</v>
      </c>
      <c r="J1062" s="203">
        <v>39795</v>
      </c>
    </row>
    <row r="1063" spans="1:10" ht="14.1" customHeight="1" x14ac:dyDescent="0.15">
      <c r="A1063" s="219"/>
      <c r="B1063" s="219"/>
      <c r="C1063" s="219"/>
      <c r="D1063" s="201" t="s">
        <v>73</v>
      </c>
      <c r="E1063" s="203">
        <v>151</v>
      </c>
      <c r="F1063" s="203">
        <v>9019</v>
      </c>
      <c r="G1063" s="203">
        <v>1361869</v>
      </c>
      <c r="H1063" s="203">
        <v>2582</v>
      </c>
      <c r="I1063" s="203">
        <v>389910</v>
      </c>
      <c r="J1063" s="203">
        <v>971959</v>
      </c>
    </row>
    <row r="1064" spans="1:10" ht="14.1" customHeight="1" x14ac:dyDescent="0.15">
      <c r="A1064" s="219"/>
      <c r="B1064" s="219"/>
      <c r="C1064" s="219"/>
      <c r="D1064" s="201" t="s">
        <v>74</v>
      </c>
      <c r="E1064" s="203">
        <v>1</v>
      </c>
      <c r="F1064" s="203">
        <v>6200</v>
      </c>
      <c r="G1064" s="203">
        <v>6200</v>
      </c>
      <c r="H1064" s="203">
        <v>2582</v>
      </c>
      <c r="I1064" s="203">
        <v>2582</v>
      </c>
      <c r="J1064" s="203">
        <v>3618</v>
      </c>
    </row>
    <row r="1065" spans="1:10" ht="29.1" customHeight="1" x14ac:dyDescent="0.15">
      <c r="A1065" s="219"/>
      <c r="B1065" s="219"/>
      <c r="C1065" s="221" t="s">
        <v>204</v>
      </c>
      <c r="D1065" s="201" t="s">
        <v>90</v>
      </c>
      <c r="E1065" s="203">
        <v>9</v>
      </c>
      <c r="F1065" s="203">
        <v>67687</v>
      </c>
      <c r="G1065" s="203">
        <v>609183</v>
      </c>
      <c r="H1065" s="203">
        <v>1795</v>
      </c>
      <c r="I1065" s="203">
        <v>16157</v>
      </c>
      <c r="J1065" s="203">
        <v>593026</v>
      </c>
    </row>
    <row r="1066" spans="1:10" ht="14.1" customHeight="1" x14ac:dyDescent="0.15">
      <c r="A1066" s="219"/>
      <c r="B1066" s="219"/>
      <c r="C1066" s="219"/>
      <c r="D1066" s="201" t="s">
        <v>104</v>
      </c>
      <c r="E1066" s="203">
        <v>192</v>
      </c>
      <c r="F1066" s="203">
        <v>49949</v>
      </c>
      <c r="G1066" s="203">
        <v>9590208</v>
      </c>
      <c r="H1066" s="203">
        <v>1795</v>
      </c>
      <c r="I1066" s="203">
        <v>344676</v>
      </c>
      <c r="J1066" s="203">
        <v>9245532</v>
      </c>
    </row>
    <row r="1067" spans="1:10" ht="14.1" customHeight="1" x14ac:dyDescent="0.15">
      <c r="A1067" s="219"/>
      <c r="B1067" s="219"/>
      <c r="C1067" s="219"/>
      <c r="D1067" s="201" t="s">
        <v>81</v>
      </c>
      <c r="E1067" s="203">
        <v>2080</v>
      </c>
      <c r="F1067" s="203">
        <v>30189</v>
      </c>
      <c r="G1067" s="203">
        <v>62793120</v>
      </c>
      <c r="H1067" s="203">
        <v>1795</v>
      </c>
      <c r="I1067" s="203">
        <v>3733989</v>
      </c>
      <c r="J1067" s="203">
        <v>59059131</v>
      </c>
    </row>
    <row r="1068" spans="1:10" ht="14.1" customHeight="1" x14ac:dyDescent="0.15">
      <c r="A1068" s="219"/>
      <c r="B1068" s="219"/>
      <c r="C1068" s="219"/>
      <c r="D1068" s="201" t="s">
        <v>75</v>
      </c>
      <c r="E1068" s="203">
        <v>3318</v>
      </c>
      <c r="F1068" s="203">
        <v>15119</v>
      </c>
      <c r="G1068" s="203">
        <v>50164842</v>
      </c>
      <c r="H1068" s="203">
        <v>1795</v>
      </c>
      <c r="I1068" s="203">
        <v>5956430</v>
      </c>
      <c r="J1068" s="203">
        <v>44208412</v>
      </c>
    </row>
    <row r="1069" spans="1:10" ht="14.1" customHeight="1" x14ac:dyDescent="0.15">
      <c r="A1069" s="219"/>
      <c r="B1069" s="219"/>
      <c r="C1069" s="219"/>
      <c r="D1069" s="201" t="s">
        <v>76</v>
      </c>
      <c r="E1069" s="203">
        <v>4559</v>
      </c>
      <c r="F1069" s="203">
        <v>11744</v>
      </c>
      <c r="G1069" s="203">
        <v>53540896</v>
      </c>
      <c r="H1069" s="203">
        <v>1795</v>
      </c>
      <c r="I1069" s="203">
        <v>8184258</v>
      </c>
      <c r="J1069" s="203">
        <v>45356638</v>
      </c>
    </row>
    <row r="1070" spans="1:10" ht="14.1" customHeight="1" x14ac:dyDescent="0.15">
      <c r="A1070" s="219"/>
      <c r="B1070" s="219"/>
      <c r="C1070" s="219"/>
      <c r="D1070" s="201" t="s">
        <v>73</v>
      </c>
      <c r="E1070" s="203">
        <v>7536</v>
      </c>
      <c r="F1070" s="203">
        <v>8232</v>
      </c>
      <c r="G1070" s="203">
        <v>62036352</v>
      </c>
      <c r="H1070" s="203">
        <v>1795</v>
      </c>
      <c r="I1070" s="203">
        <v>13528529</v>
      </c>
      <c r="J1070" s="203">
        <v>48507823</v>
      </c>
    </row>
    <row r="1071" spans="1:10" ht="14.1" customHeight="1" x14ac:dyDescent="0.15">
      <c r="A1071" s="219"/>
      <c r="B1071" s="219"/>
      <c r="C1071" s="219"/>
      <c r="D1071" s="201" t="s">
        <v>74</v>
      </c>
      <c r="E1071" s="203">
        <v>414</v>
      </c>
      <c r="F1071" s="203">
        <v>5413</v>
      </c>
      <c r="G1071" s="203">
        <v>2240982</v>
      </c>
      <c r="H1071" s="203">
        <v>1795</v>
      </c>
      <c r="I1071" s="203">
        <v>743207</v>
      </c>
      <c r="J1071" s="203">
        <v>1497775</v>
      </c>
    </row>
    <row r="1072" spans="1:10" ht="14.1" customHeight="1" x14ac:dyDescent="0.15">
      <c r="A1072" s="219"/>
      <c r="B1072" s="219"/>
      <c r="C1072" s="219"/>
      <c r="D1072" s="201" t="s">
        <v>84</v>
      </c>
      <c r="E1072" s="203">
        <v>228</v>
      </c>
      <c r="F1072" s="203">
        <v>3402</v>
      </c>
      <c r="G1072" s="203">
        <v>775656</v>
      </c>
      <c r="H1072" s="203">
        <v>1795</v>
      </c>
      <c r="I1072" s="203">
        <v>409303</v>
      </c>
      <c r="J1072" s="203">
        <v>366353</v>
      </c>
    </row>
    <row r="1073" spans="1:10" ht="14.1" customHeight="1" x14ac:dyDescent="0.15">
      <c r="A1073" s="219"/>
      <c r="B1073" s="219"/>
      <c r="C1073" s="219"/>
      <c r="D1073" s="201" t="s">
        <v>77</v>
      </c>
      <c r="E1073" s="203">
        <v>534</v>
      </c>
      <c r="F1073" s="203">
        <v>2085</v>
      </c>
      <c r="G1073" s="203">
        <v>1113390</v>
      </c>
      <c r="H1073" s="203">
        <v>1795</v>
      </c>
      <c r="I1073" s="203">
        <v>958630</v>
      </c>
      <c r="J1073" s="203">
        <v>154760</v>
      </c>
    </row>
    <row r="1074" spans="1:10" ht="14.1" customHeight="1" x14ac:dyDescent="0.15">
      <c r="A1074" s="219" t="s">
        <v>7</v>
      </c>
      <c r="B1074" s="219" t="s">
        <v>55</v>
      </c>
      <c r="C1074" s="219"/>
      <c r="D1074" s="219"/>
      <c r="E1074" s="203">
        <v>7270</v>
      </c>
      <c r="F1074" s="203"/>
      <c r="G1074" s="203">
        <v>106496138</v>
      </c>
      <c r="H1074" s="203"/>
      <c r="I1074" s="203">
        <v>6909219</v>
      </c>
      <c r="J1074" s="203">
        <v>99586919</v>
      </c>
    </row>
    <row r="1075" spans="1:10" ht="14.1" customHeight="1" x14ac:dyDescent="0.15">
      <c r="A1075" s="219"/>
      <c r="B1075" s="201" t="s">
        <v>65</v>
      </c>
      <c r="C1075" s="201" t="s">
        <v>66</v>
      </c>
      <c r="D1075" s="201" t="s">
        <v>67</v>
      </c>
      <c r="E1075" s="216">
        <v>1</v>
      </c>
      <c r="F1075" s="216">
        <v>12639</v>
      </c>
      <c r="G1075" s="216">
        <v>12639</v>
      </c>
      <c r="H1075" s="216">
        <v>2565</v>
      </c>
      <c r="I1075" s="216">
        <v>2565</v>
      </c>
      <c r="J1075" s="216">
        <v>10074</v>
      </c>
    </row>
    <row r="1076" spans="1:10" ht="29.1" customHeight="1" x14ac:dyDescent="0.15">
      <c r="A1076" s="219"/>
      <c r="B1076" s="220" t="s">
        <v>68</v>
      </c>
      <c r="C1076" s="202" t="s">
        <v>202</v>
      </c>
      <c r="D1076" s="201" t="s">
        <v>176</v>
      </c>
      <c r="E1076" s="217"/>
      <c r="F1076" s="217"/>
      <c r="G1076" s="217"/>
      <c r="H1076" s="217"/>
      <c r="I1076" s="217"/>
      <c r="J1076" s="217"/>
    </row>
    <row r="1077" spans="1:10" ht="29.1" customHeight="1" x14ac:dyDescent="0.15">
      <c r="A1077" s="219"/>
      <c r="B1077" s="219"/>
      <c r="C1077" s="202" t="s">
        <v>204</v>
      </c>
      <c r="D1077" s="201" t="s">
        <v>176</v>
      </c>
      <c r="E1077" s="203">
        <v>265</v>
      </c>
      <c r="F1077" s="203">
        <v>11852</v>
      </c>
      <c r="G1077" s="203">
        <v>3140780</v>
      </c>
      <c r="H1077" s="203">
        <v>1778</v>
      </c>
      <c r="I1077" s="203">
        <v>471170</v>
      </c>
      <c r="J1077" s="203">
        <v>2669610</v>
      </c>
    </row>
    <row r="1078" spans="1:10" ht="29.1" customHeight="1" x14ac:dyDescent="0.15">
      <c r="A1078" s="219"/>
      <c r="B1078" s="221" t="s">
        <v>210</v>
      </c>
      <c r="C1078" s="218" t="s">
        <v>69</v>
      </c>
      <c r="D1078" s="201" t="s">
        <v>188</v>
      </c>
      <c r="E1078" s="203">
        <v>1</v>
      </c>
      <c r="F1078" s="203">
        <v>29422</v>
      </c>
      <c r="G1078" s="203">
        <v>29422</v>
      </c>
      <c r="H1078" s="203">
        <v>0</v>
      </c>
      <c r="I1078" s="203">
        <v>0</v>
      </c>
      <c r="J1078" s="203">
        <v>29422</v>
      </c>
    </row>
    <row r="1079" spans="1:10" ht="14.1" customHeight="1" x14ac:dyDescent="0.15">
      <c r="A1079" s="219"/>
      <c r="B1079" s="219"/>
      <c r="C1079" s="219"/>
      <c r="D1079" s="201" t="s">
        <v>87</v>
      </c>
      <c r="E1079" s="203">
        <v>4</v>
      </c>
      <c r="F1079" s="203">
        <v>29422</v>
      </c>
      <c r="G1079" s="203">
        <v>117688</v>
      </c>
      <c r="H1079" s="203">
        <v>0</v>
      </c>
      <c r="I1079" s="203">
        <v>0</v>
      </c>
      <c r="J1079" s="203">
        <v>117688</v>
      </c>
    </row>
    <row r="1080" spans="1:10" ht="14.1" customHeight="1" x14ac:dyDescent="0.15">
      <c r="A1080" s="219"/>
      <c r="B1080" s="219"/>
      <c r="C1080" s="219"/>
      <c r="D1080" s="201" t="s">
        <v>184</v>
      </c>
      <c r="E1080" s="203">
        <v>1</v>
      </c>
      <c r="F1080" s="203">
        <v>14352</v>
      </c>
      <c r="G1080" s="203">
        <v>14352</v>
      </c>
      <c r="H1080" s="203">
        <v>0</v>
      </c>
      <c r="I1080" s="203">
        <v>0</v>
      </c>
      <c r="J1080" s="203">
        <v>14352</v>
      </c>
    </row>
    <row r="1081" spans="1:10" ht="14.1" customHeight="1" x14ac:dyDescent="0.15">
      <c r="A1081" s="219"/>
      <c r="B1081" s="219"/>
      <c r="C1081" s="219"/>
      <c r="D1081" s="201" t="s">
        <v>80</v>
      </c>
      <c r="E1081" s="203">
        <v>2</v>
      </c>
      <c r="F1081" s="203">
        <v>14352</v>
      </c>
      <c r="G1081" s="203">
        <v>28704</v>
      </c>
      <c r="H1081" s="203">
        <v>0</v>
      </c>
      <c r="I1081" s="203">
        <v>0</v>
      </c>
      <c r="J1081" s="203">
        <v>28704</v>
      </c>
    </row>
    <row r="1082" spans="1:10" ht="14.1" customHeight="1" x14ac:dyDescent="0.15">
      <c r="A1082" s="219"/>
      <c r="B1082" s="219"/>
      <c r="C1082" s="219"/>
      <c r="D1082" s="201" t="s">
        <v>179</v>
      </c>
      <c r="E1082" s="203">
        <v>11</v>
      </c>
      <c r="F1082" s="203">
        <v>7465</v>
      </c>
      <c r="G1082" s="203">
        <v>82115</v>
      </c>
      <c r="H1082" s="203">
        <v>0</v>
      </c>
      <c r="I1082" s="203">
        <v>0</v>
      </c>
      <c r="J1082" s="203">
        <v>82115</v>
      </c>
    </row>
    <row r="1083" spans="1:10" ht="14.1" customHeight="1" x14ac:dyDescent="0.15">
      <c r="A1083" s="219"/>
      <c r="B1083" s="219"/>
      <c r="C1083" s="219"/>
      <c r="D1083" s="201" t="s">
        <v>79</v>
      </c>
      <c r="E1083" s="203">
        <v>23</v>
      </c>
      <c r="F1083" s="203">
        <v>7465</v>
      </c>
      <c r="G1083" s="203">
        <v>171695</v>
      </c>
      <c r="H1083" s="203">
        <v>0</v>
      </c>
      <c r="I1083" s="203">
        <v>0</v>
      </c>
      <c r="J1083" s="203">
        <v>171695</v>
      </c>
    </row>
    <row r="1084" spans="1:10" ht="29.1" customHeight="1" x14ac:dyDescent="0.15">
      <c r="A1084" s="219"/>
      <c r="B1084" s="219"/>
      <c r="C1084" s="221" t="s">
        <v>202</v>
      </c>
      <c r="D1084" s="201" t="s">
        <v>81</v>
      </c>
      <c r="E1084" s="203">
        <v>10</v>
      </c>
      <c r="F1084" s="203">
        <v>30976</v>
      </c>
      <c r="G1084" s="203">
        <v>309760</v>
      </c>
      <c r="H1084" s="203">
        <v>1554</v>
      </c>
      <c r="I1084" s="203">
        <v>15540</v>
      </c>
      <c r="J1084" s="203">
        <v>294220</v>
      </c>
    </row>
    <row r="1085" spans="1:10" ht="14.1" customHeight="1" x14ac:dyDescent="0.15">
      <c r="A1085" s="219"/>
      <c r="B1085" s="219"/>
      <c r="C1085" s="219"/>
      <c r="D1085" s="201" t="s">
        <v>75</v>
      </c>
      <c r="E1085" s="203">
        <v>3</v>
      </c>
      <c r="F1085" s="203">
        <v>15906</v>
      </c>
      <c r="G1085" s="203">
        <v>47718</v>
      </c>
      <c r="H1085" s="203">
        <v>1554</v>
      </c>
      <c r="I1085" s="203">
        <v>4662</v>
      </c>
      <c r="J1085" s="203">
        <v>43056</v>
      </c>
    </row>
    <row r="1086" spans="1:10" ht="14.1" customHeight="1" x14ac:dyDescent="0.15">
      <c r="A1086" s="219"/>
      <c r="B1086" s="219"/>
      <c r="C1086" s="219"/>
      <c r="D1086" s="201" t="s">
        <v>73</v>
      </c>
      <c r="E1086" s="203">
        <v>9</v>
      </c>
      <c r="F1086" s="203">
        <v>9019</v>
      </c>
      <c r="G1086" s="203">
        <v>81171</v>
      </c>
      <c r="H1086" s="203">
        <v>1554</v>
      </c>
      <c r="I1086" s="203">
        <v>13986</v>
      </c>
      <c r="J1086" s="203">
        <v>67185</v>
      </c>
    </row>
    <row r="1087" spans="1:10" ht="29.1" customHeight="1" x14ac:dyDescent="0.15">
      <c r="A1087" s="219"/>
      <c r="B1087" s="219"/>
      <c r="C1087" s="221" t="s">
        <v>204</v>
      </c>
      <c r="D1087" s="201" t="s">
        <v>104</v>
      </c>
      <c r="E1087" s="203">
        <v>2</v>
      </c>
      <c r="F1087" s="203">
        <v>49949</v>
      </c>
      <c r="G1087" s="203">
        <v>99898</v>
      </c>
      <c r="H1087" s="203">
        <v>767</v>
      </c>
      <c r="I1087" s="203">
        <v>1534</v>
      </c>
      <c r="J1087" s="203">
        <v>98364</v>
      </c>
    </row>
    <row r="1088" spans="1:10" ht="14.1" customHeight="1" x14ac:dyDescent="0.15">
      <c r="A1088" s="219"/>
      <c r="B1088" s="219"/>
      <c r="C1088" s="219"/>
      <c r="D1088" s="201" t="s">
        <v>81</v>
      </c>
      <c r="E1088" s="203">
        <v>1287</v>
      </c>
      <c r="F1088" s="203">
        <v>30189</v>
      </c>
      <c r="G1088" s="203">
        <v>38853243</v>
      </c>
      <c r="H1088" s="203">
        <v>767</v>
      </c>
      <c r="I1088" s="203">
        <v>987129</v>
      </c>
      <c r="J1088" s="203">
        <v>37866114</v>
      </c>
    </row>
    <row r="1089" spans="1:10" ht="14.1" customHeight="1" x14ac:dyDescent="0.15">
      <c r="A1089" s="219"/>
      <c r="B1089" s="219"/>
      <c r="C1089" s="219"/>
      <c r="D1089" s="201" t="s">
        <v>75</v>
      </c>
      <c r="E1089" s="203">
        <v>1167</v>
      </c>
      <c r="F1089" s="203">
        <v>15119</v>
      </c>
      <c r="G1089" s="203">
        <v>17643873</v>
      </c>
      <c r="H1089" s="203">
        <v>767</v>
      </c>
      <c r="I1089" s="203">
        <v>895089</v>
      </c>
      <c r="J1089" s="203">
        <v>16748784</v>
      </c>
    </row>
    <row r="1090" spans="1:10" ht="14.1" customHeight="1" x14ac:dyDescent="0.15">
      <c r="A1090" s="219"/>
      <c r="B1090" s="219"/>
      <c r="C1090" s="219"/>
      <c r="D1090" s="201" t="s">
        <v>76</v>
      </c>
      <c r="E1090" s="203">
        <v>75</v>
      </c>
      <c r="F1090" s="203">
        <v>11744</v>
      </c>
      <c r="G1090" s="203">
        <v>880800</v>
      </c>
      <c r="H1090" s="203">
        <v>767</v>
      </c>
      <c r="I1090" s="203">
        <v>57525</v>
      </c>
      <c r="J1090" s="203">
        <v>823275</v>
      </c>
    </row>
    <row r="1091" spans="1:10" ht="14.1" customHeight="1" x14ac:dyDescent="0.15">
      <c r="A1091" s="219"/>
      <c r="B1091" s="219"/>
      <c r="C1091" s="219"/>
      <c r="D1091" s="201" t="s">
        <v>73</v>
      </c>
      <c r="E1091" s="203">
        <v>3303</v>
      </c>
      <c r="F1091" s="203">
        <v>8232</v>
      </c>
      <c r="G1091" s="203">
        <v>27190296</v>
      </c>
      <c r="H1091" s="203">
        <v>767</v>
      </c>
      <c r="I1091" s="203">
        <v>2533401</v>
      </c>
      <c r="J1091" s="203">
        <v>24656895</v>
      </c>
    </row>
    <row r="1092" spans="1:10" ht="14.1" customHeight="1" x14ac:dyDescent="0.15">
      <c r="A1092" s="219"/>
      <c r="B1092" s="220" t="s">
        <v>211</v>
      </c>
      <c r="C1092" s="218" t="s">
        <v>69</v>
      </c>
      <c r="D1092" s="201" t="s">
        <v>87</v>
      </c>
      <c r="E1092" s="203">
        <v>3</v>
      </c>
      <c r="F1092" s="203">
        <v>29422</v>
      </c>
      <c r="G1092" s="203">
        <v>88266</v>
      </c>
      <c r="H1092" s="203">
        <v>1028</v>
      </c>
      <c r="I1092" s="203">
        <v>3085</v>
      </c>
      <c r="J1092" s="203">
        <v>85181</v>
      </c>
    </row>
    <row r="1093" spans="1:10" ht="14.1" customHeight="1" x14ac:dyDescent="0.15">
      <c r="A1093" s="219"/>
      <c r="B1093" s="219"/>
      <c r="C1093" s="219"/>
      <c r="D1093" s="201" t="s">
        <v>184</v>
      </c>
      <c r="E1093" s="203">
        <v>1</v>
      </c>
      <c r="F1093" s="203">
        <v>14352</v>
      </c>
      <c r="G1093" s="203">
        <v>14352</v>
      </c>
      <c r="H1093" s="203">
        <v>1028</v>
      </c>
      <c r="I1093" s="203">
        <v>1028</v>
      </c>
      <c r="J1093" s="203">
        <v>13324</v>
      </c>
    </row>
    <row r="1094" spans="1:10" ht="14.1" customHeight="1" x14ac:dyDescent="0.15">
      <c r="A1094" s="219"/>
      <c r="B1094" s="219"/>
      <c r="C1094" s="219"/>
      <c r="D1094" s="201" t="s">
        <v>179</v>
      </c>
      <c r="E1094" s="203">
        <v>2</v>
      </c>
      <c r="F1094" s="203">
        <v>7465</v>
      </c>
      <c r="G1094" s="203">
        <v>14930</v>
      </c>
      <c r="H1094" s="203">
        <v>1028</v>
      </c>
      <c r="I1094" s="203">
        <v>2056</v>
      </c>
      <c r="J1094" s="203">
        <v>12874</v>
      </c>
    </row>
    <row r="1095" spans="1:10" ht="14.1" customHeight="1" x14ac:dyDescent="0.15">
      <c r="A1095" s="219"/>
      <c r="B1095" s="219"/>
      <c r="C1095" s="219"/>
      <c r="D1095" s="201" t="s">
        <v>79</v>
      </c>
      <c r="E1095" s="203">
        <v>81</v>
      </c>
      <c r="F1095" s="203">
        <v>7465</v>
      </c>
      <c r="G1095" s="203">
        <v>604665</v>
      </c>
      <c r="H1095" s="203">
        <v>1028</v>
      </c>
      <c r="I1095" s="203">
        <v>83283</v>
      </c>
      <c r="J1095" s="203">
        <v>521382</v>
      </c>
    </row>
    <row r="1096" spans="1:10" ht="29.1" customHeight="1" x14ac:dyDescent="0.15">
      <c r="A1096" s="219"/>
      <c r="B1096" s="219"/>
      <c r="C1096" s="202" t="s">
        <v>202</v>
      </c>
      <c r="D1096" s="201" t="s">
        <v>73</v>
      </c>
      <c r="E1096" s="203">
        <v>10</v>
      </c>
      <c r="F1096" s="203">
        <v>9019</v>
      </c>
      <c r="G1096" s="203">
        <v>90190</v>
      </c>
      <c r="H1096" s="203">
        <v>2582</v>
      </c>
      <c r="I1096" s="203">
        <v>25822</v>
      </c>
      <c r="J1096" s="203">
        <v>64368</v>
      </c>
    </row>
    <row r="1097" spans="1:10" ht="29.1" customHeight="1" x14ac:dyDescent="0.15">
      <c r="A1097" s="219"/>
      <c r="B1097" s="219"/>
      <c r="C1097" s="221" t="s">
        <v>204</v>
      </c>
      <c r="D1097" s="201" t="s">
        <v>104</v>
      </c>
      <c r="E1097" s="203">
        <v>36</v>
      </c>
      <c r="F1097" s="203">
        <v>49949</v>
      </c>
      <c r="G1097" s="203">
        <v>1798164</v>
      </c>
      <c r="H1097" s="203">
        <v>1795</v>
      </c>
      <c r="I1097" s="203">
        <v>64627</v>
      </c>
      <c r="J1097" s="203">
        <v>1733537</v>
      </c>
    </row>
    <row r="1098" spans="1:10" ht="14.1" customHeight="1" x14ac:dyDescent="0.15">
      <c r="A1098" s="219"/>
      <c r="B1098" s="219"/>
      <c r="C1098" s="219"/>
      <c r="D1098" s="201" t="s">
        <v>81</v>
      </c>
      <c r="E1098" s="203">
        <v>310</v>
      </c>
      <c r="F1098" s="203">
        <v>30189</v>
      </c>
      <c r="G1098" s="203">
        <v>9358590</v>
      </c>
      <c r="H1098" s="203">
        <v>1795</v>
      </c>
      <c r="I1098" s="203">
        <v>556508</v>
      </c>
      <c r="J1098" s="203">
        <v>8802082</v>
      </c>
    </row>
    <row r="1099" spans="1:10" ht="14.1" customHeight="1" x14ac:dyDescent="0.15">
      <c r="A1099" s="219"/>
      <c r="B1099" s="219"/>
      <c r="C1099" s="219"/>
      <c r="D1099" s="201" t="s">
        <v>75</v>
      </c>
      <c r="E1099" s="203">
        <v>53</v>
      </c>
      <c r="F1099" s="203">
        <v>15119</v>
      </c>
      <c r="G1099" s="203">
        <v>801307</v>
      </c>
      <c r="H1099" s="203">
        <v>1795</v>
      </c>
      <c r="I1099" s="203">
        <v>95145</v>
      </c>
      <c r="J1099" s="203">
        <v>706162</v>
      </c>
    </row>
    <row r="1100" spans="1:10" ht="14.1" customHeight="1" x14ac:dyDescent="0.15">
      <c r="A1100" s="219"/>
      <c r="B1100" s="219"/>
      <c r="C1100" s="219"/>
      <c r="D1100" s="201" t="s">
        <v>73</v>
      </c>
      <c r="E1100" s="203">
        <v>610</v>
      </c>
      <c r="F1100" s="203">
        <v>8232</v>
      </c>
      <c r="G1100" s="203">
        <v>5021520</v>
      </c>
      <c r="H1100" s="203">
        <v>1795</v>
      </c>
      <c r="I1100" s="203">
        <v>1095064</v>
      </c>
      <c r="J1100" s="203">
        <v>3926456</v>
      </c>
    </row>
    <row r="1101" spans="1:10" ht="12" customHeight="1" x14ac:dyDescent="0.15"/>
  </sheetData>
  <mergeCells count="449">
    <mergeCell ref="B1078:B1091"/>
    <mergeCell ref="C1078:C1083"/>
    <mergeCell ref="C1084:C1086"/>
    <mergeCell ref="C1087:C1091"/>
    <mergeCell ref="A1074:A1100"/>
    <mergeCell ref="B1074:D1074"/>
    <mergeCell ref="E1075:E1076"/>
    <mergeCell ref="F1075:F1076"/>
    <mergeCell ref="G1075:G1076"/>
    <mergeCell ref="B1092:B1100"/>
    <mergeCell ref="C1092:C1095"/>
    <mergeCell ref="C1097:C1100"/>
    <mergeCell ref="I998:I999"/>
    <mergeCell ref="J998:J999"/>
    <mergeCell ref="B999:B1002"/>
    <mergeCell ref="C999:C1000"/>
    <mergeCell ref="B1003:B1009"/>
    <mergeCell ref="C1003:C1004"/>
    <mergeCell ref="C1005:C1006"/>
    <mergeCell ref="C1007:C1009"/>
    <mergeCell ref="I1075:I1076"/>
    <mergeCell ref="J1075:J1076"/>
    <mergeCell ref="B1076:B1077"/>
    <mergeCell ref="H1075:H1076"/>
    <mergeCell ref="A997:A1073"/>
    <mergeCell ref="B997:D997"/>
    <mergeCell ref="E998:E999"/>
    <mergeCell ref="F998:F999"/>
    <mergeCell ref="G998:G999"/>
    <mergeCell ref="H998:H999"/>
    <mergeCell ref="B1010:B1011"/>
    <mergeCell ref="C1010:C1011"/>
    <mergeCell ref="B1012:B1046"/>
    <mergeCell ref="C1012:C1023"/>
    <mergeCell ref="C1024:C1030"/>
    <mergeCell ref="C1031:C1033"/>
    <mergeCell ref="C1034:C1046"/>
    <mergeCell ref="B1047:B1073"/>
    <mergeCell ref="C1047:C1059"/>
    <mergeCell ref="C1060:C1064"/>
    <mergeCell ref="C1065:C1073"/>
    <mergeCell ref="I974:I975"/>
    <mergeCell ref="J974:J975"/>
    <mergeCell ref="B975:B976"/>
    <mergeCell ref="B977:B984"/>
    <mergeCell ref="C977:C979"/>
    <mergeCell ref="C981:C984"/>
    <mergeCell ref="A973:A996"/>
    <mergeCell ref="B973:D973"/>
    <mergeCell ref="E974:E975"/>
    <mergeCell ref="F974:F975"/>
    <mergeCell ref="G974:G975"/>
    <mergeCell ref="H974:H975"/>
    <mergeCell ref="B985:B996"/>
    <mergeCell ref="C985:C988"/>
    <mergeCell ref="C989:C992"/>
    <mergeCell ref="C993:C996"/>
    <mergeCell ref="I955:I956"/>
    <mergeCell ref="J955:J956"/>
    <mergeCell ref="B957:B968"/>
    <mergeCell ref="C957:C959"/>
    <mergeCell ref="C960:C961"/>
    <mergeCell ref="C962:C968"/>
    <mergeCell ref="A954:A972"/>
    <mergeCell ref="B954:D954"/>
    <mergeCell ref="E955:E956"/>
    <mergeCell ref="F955:F956"/>
    <mergeCell ref="G955:G956"/>
    <mergeCell ref="H955:H956"/>
    <mergeCell ref="B969:B972"/>
    <mergeCell ref="C971:C972"/>
    <mergeCell ref="I899:I900"/>
    <mergeCell ref="J899:J900"/>
    <mergeCell ref="B900:B903"/>
    <mergeCell ref="C900:C901"/>
    <mergeCell ref="B904:B926"/>
    <mergeCell ref="C904:C912"/>
    <mergeCell ref="C913:C915"/>
    <mergeCell ref="C916:C926"/>
    <mergeCell ref="A898:A953"/>
    <mergeCell ref="B898:D898"/>
    <mergeCell ref="E899:E900"/>
    <mergeCell ref="F899:F900"/>
    <mergeCell ref="G899:G900"/>
    <mergeCell ref="H899:H900"/>
    <mergeCell ref="B927:B953"/>
    <mergeCell ref="C927:C940"/>
    <mergeCell ref="C941:C944"/>
    <mergeCell ref="C945:C953"/>
    <mergeCell ref="A857:A897"/>
    <mergeCell ref="B857:D857"/>
    <mergeCell ref="B859:B861"/>
    <mergeCell ref="C859:C860"/>
    <mergeCell ref="B862:B886"/>
    <mergeCell ref="C862:C869"/>
    <mergeCell ref="C870:C875"/>
    <mergeCell ref="C877:C886"/>
    <mergeCell ref="B887:B897"/>
    <mergeCell ref="C887:C890"/>
    <mergeCell ref="C891:C897"/>
    <mergeCell ref="C796:C806"/>
    <mergeCell ref="C807:C820"/>
    <mergeCell ref="H858:H859"/>
    <mergeCell ref="I858:I859"/>
    <mergeCell ref="J858:J859"/>
    <mergeCell ref="B821:B856"/>
    <mergeCell ref="C821:C835"/>
    <mergeCell ref="C836:C842"/>
    <mergeCell ref="C843:C847"/>
    <mergeCell ref="C848:C856"/>
    <mergeCell ref="E858:E859"/>
    <mergeCell ref="F858:F859"/>
    <mergeCell ref="G858:G859"/>
    <mergeCell ref="I753:I754"/>
    <mergeCell ref="J753:J754"/>
    <mergeCell ref="B754:B755"/>
    <mergeCell ref="A756:A856"/>
    <mergeCell ref="B756:D756"/>
    <mergeCell ref="E757:E758"/>
    <mergeCell ref="F757:F758"/>
    <mergeCell ref="G757:G758"/>
    <mergeCell ref="H757:H758"/>
    <mergeCell ref="I757:I758"/>
    <mergeCell ref="A752:A755"/>
    <mergeCell ref="B752:D752"/>
    <mergeCell ref="E753:E754"/>
    <mergeCell ref="F753:F754"/>
    <mergeCell ref="G753:G754"/>
    <mergeCell ref="H753:H754"/>
    <mergeCell ref="J757:J758"/>
    <mergeCell ref="B758:B762"/>
    <mergeCell ref="C758:C759"/>
    <mergeCell ref="B763:B764"/>
    <mergeCell ref="C763:C764"/>
    <mergeCell ref="B765:B820"/>
    <mergeCell ref="C765:C785"/>
    <mergeCell ref="C786:C795"/>
    <mergeCell ref="H695:H696"/>
    <mergeCell ref="I695:I696"/>
    <mergeCell ref="J695:J696"/>
    <mergeCell ref="B696:B699"/>
    <mergeCell ref="C696:C697"/>
    <mergeCell ref="B689:B693"/>
    <mergeCell ref="C689:C690"/>
    <mergeCell ref="C692:C693"/>
    <mergeCell ref="C704:C705"/>
    <mergeCell ref="A694:A751"/>
    <mergeCell ref="B694:D694"/>
    <mergeCell ref="E695:E696"/>
    <mergeCell ref="B700:B703"/>
    <mergeCell ref="C700:C701"/>
    <mergeCell ref="C702:C703"/>
    <mergeCell ref="B704:B705"/>
    <mergeCell ref="F665:F666"/>
    <mergeCell ref="G665:G666"/>
    <mergeCell ref="F695:F696"/>
    <mergeCell ref="G695:G696"/>
    <mergeCell ref="B706:B727"/>
    <mergeCell ref="C706:C714"/>
    <mergeCell ref="C715:C718"/>
    <mergeCell ref="C719:C727"/>
    <mergeCell ref="B728:B751"/>
    <mergeCell ref="C728:C738"/>
    <mergeCell ref="C739:C743"/>
    <mergeCell ref="C744:C751"/>
    <mergeCell ref="H665:H666"/>
    <mergeCell ref="I665:I666"/>
    <mergeCell ref="J665:J666"/>
    <mergeCell ref="B666:B668"/>
    <mergeCell ref="C666:C667"/>
    <mergeCell ref="B660:B663"/>
    <mergeCell ref="C660:C661"/>
    <mergeCell ref="C662:C663"/>
    <mergeCell ref="A664:A693"/>
    <mergeCell ref="B664:D664"/>
    <mergeCell ref="E665:E666"/>
    <mergeCell ref="B669:B688"/>
    <mergeCell ref="C669:C673"/>
    <mergeCell ref="C674:C679"/>
    <mergeCell ref="C681:C688"/>
    <mergeCell ref="A644:A663"/>
    <mergeCell ref="I645:I646"/>
    <mergeCell ref="J645:J646"/>
    <mergeCell ref="B647:B659"/>
    <mergeCell ref="C647:C650"/>
    <mergeCell ref="C651:C653"/>
    <mergeCell ref="C654:C659"/>
    <mergeCell ref="I636:I637"/>
    <mergeCell ref="J636:J637"/>
    <mergeCell ref="B637:B643"/>
    <mergeCell ref="C639:C643"/>
    <mergeCell ref="B644:D644"/>
    <mergeCell ref="E645:E646"/>
    <mergeCell ref="F645:F646"/>
    <mergeCell ref="G645:G646"/>
    <mergeCell ref="H645:H646"/>
    <mergeCell ref="A635:A643"/>
    <mergeCell ref="B635:D635"/>
    <mergeCell ref="E636:E637"/>
    <mergeCell ref="F636:F637"/>
    <mergeCell ref="G636:G637"/>
    <mergeCell ref="H636:H637"/>
    <mergeCell ref="C597:C600"/>
    <mergeCell ref="C602:C610"/>
    <mergeCell ref="B611:B634"/>
    <mergeCell ref="C611:C622"/>
    <mergeCell ref="C623:C625"/>
    <mergeCell ref="C626:C634"/>
    <mergeCell ref="A581:A634"/>
    <mergeCell ref="B587:B610"/>
    <mergeCell ref="C587:C596"/>
    <mergeCell ref="E582:E583"/>
    <mergeCell ref="F582:F583"/>
    <mergeCell ref="G582:G583"/>
    <mergeCell ref="H582:H583"/>
    <mergeCell ref="I582:I583"/>
    <mergeCell ref="J582:J583"/>
    <mergeCell ref="B560:B580"/>
    <mergeCell ref="C560:C566"/>
    <mergeCell ref="C567:C572"/>
    <mergeCell ref="C573:C580"/>
    <mergeCell ref="B581:D581"/>
    <mergeCell ref="B583:B586"/>
    <mergeCell ref="C583:C584"/>
    <mergeCell ref="H527:H528"/>
    <mergeCell ref="I527:I528"/>
    <mergeCell ref="J527:J528"/>
    <mergeCell ref="B492:B525"/>
    <mergeCell ref="C492:C507"/>
    <mergeCell ref="C508:C511"/>
    <mergeCell ref="C512:C516"/>
    <mergeCell ref="C517:C525"/>
    <mergeCell ref="A526:A580"/>
    <mergeCell ref="B526:D526"/>
    <mergeCell ref="B528:B531"/>
    <mergeCell ref="C528:C529"/>
    <mergeCell ref="B532:B537"/>
    <mergeCell ref="A425:A525"/>
    <mergeCell ref="C532:C533"/>
    <mergeCell ref="C535:C537"/>
    <mergeCell ref="B538:B559"/>
    <mergeCell ref="C538:C544"/>
    <mergeCell ref="C545:C548"/>
    <mergeCell ref="C550:C559"/>
    <mergeCell ref="E527:E528"/>
    <mergeCell ref="F527:F528"/>
    <mergeCell ref="G527:G528"/>
    <mergeCell ref="C435:C436"/>
    <mergeCell ref="C437:C440"/>
    <mergeCell ref="B441:B442"/>
    <mergeCell ref="C441:C442"/>
    <mergeCell ref="B443:B491"/>
    <mergeCell ref="C443:C457"/>
    <mergeCell ref="C458:C467"/>
    <mergeCell ref="C468:C477"/>
    <mergeCell ref="C478:C491"/>
    <mergeCell ref="B432:B440"/>
    <mergeCell ref="C432:C434"/>
    <mergeCell ref="E426:E427"/>
    <mergeCell ref="F426:F427"/>
    <mergeCell ref="G426:G427"/>
    <mergeCell ref="H426:H427"/>
    <mergeCell ref="I426:I427"/>
    <mergeCell ref="J426:J427"/>
    <mergeCell ref="B414:B424"/>
    <mergeCell ref="C414:C417"/>
    <mergeCell ref="C418:C419"/>
    <mergeCell ref="C420:C424"/>
    <mergeCell ref="B425:D425"/>
    <mergeCell ref="B427:B431"/>
    <mergeCell ref="C427:C428"/>
    <mergeCell ref="H398:H399"/>
    <mergeCell ref="I398:I399"/>
    <mergeCell ref="J398:J399"/>
    <mergeCell ref="B399:B401"/>
    <mergeCell ref="C399:C400"/>
    <mergeCell ref="B402:B413"/>
    <mergeCell ref="C402:C404"/>
    <mergeCell ref="C405:C407"/>
    <mergeCell ref="C408:C413"/>
    <mergeCell ref="A397:A424"/>
    <mergeCell ref="B397:D397"/>
    <mergeCell ref="E398:E399"/>
    <mergeCell ref="F398:F399"/>
    <mergeCell ref="G398:G399"/>
    <mergeCell ref="A387:A396"/>
    <mergeCell ref="B387:D387"/>
    <mergeCell ref="E388:E389"/>
    <mergeCell ref="F388:F389"/>
    <mergeCell ref="G388:G389"/>
    <mergeCell ref="I325:I326"/>
    <mergeCell ref="J325:J326"/>
    <mergeCell ref="B326:B329"/>
    <mergeCell ref="C326:C327"/>
    <mergeCell ref="B330:B333"/>
    <mergeCell ref="C332:C333"/>
    <mergeCell ref="I388:I389"/>
    <mergeCell ref="J388:J389"/>
    <mergeCell ref="B390:B396"/>
    <mergeCell ref="C390:C391"/>
    <mergeCell ref="C393:C396"/>
    <mergeCell ref="H388:H389"/>
    <mergeCell ref="A324:A386"/>
    <mergeCell ref="B324:D324"/>
    <mergeCell ref="E325:E326"/>
    <mergeCell ref="F325:F326"/>
    <mergeCell ref="G325:G326"/>
    <mergeCell ref="H325:H326"/>
    <mergeCell ref="B334:B337"/>
    <mergeCell ref="C334:C337"/>
    <mergeCell ref="B338:B363"/>
    <mergeCell ref="C338:C348"/>
    <mergeCell ref="C349:C352"/>
    <mergeCell ref="C353:C355"/>
    <mergeCell ref="C356:C363"/>
    <mergeCell ref="B364:B386"/>
    <mergeCell ref="C364:C373"/>
    <mergeCell ref="C374:C378"/>
    <mergeCell ref="C380:C386"/>
    <mergeCell ref="I307:I308"/>
    <mergeCell ref="J307:J308"/>
    <mergeCell ref="B308:B323"/>
    <mergeCell ref="C308:C311"/>
    <mergeCell ref="C312:C314"/>
    <mergeCell ref="C316:C323"/>
    <mergeCell ref="A306:A323"/>
    <mergeCell ref="B306:D306"/>
    <mergeCell ref="E307:E308"/>
    <mergeCell ref="F307:F308"/>
    <mergeCell ref="G307:G308"/>
    <mergeCell ref="H307:H308"/>
    <mergeCell ref="G231:G232"/>
    <mergeCell ref="H231:H232"/>
    <mergeCell ref="I231:I232"/>
    <mergeCell ref="J231:J232"/>
    <mergeCell ref="B232:B235"/>
    <mergeCell ref="C232:C233"/>
    <mergeCell ref="C218:C219"/>
    <mergeCell ref="C220:C221"/>
    <mergeCell ref="C223:C229"/>
    <mergeCell ref="F231:F232"/>
    <mergeCell ref="A230:A305"/>
    <mergeCell ref="B230:D230"/>
    <mergeCell ref="E231:E232"/>
    <mergeCell ref="B236:B241"/>
    <mergeCell ref="C236:C237"/>
    <mergeCell ref="C238:C239"/>
    <mergeCell ref="C240:C241"/>
    <mergeCell ref="E213:E214"/>
    <mergeCell ref="F213:F214"/>
    <mergeCell ref="A212:A229"/>
    <mergeCell ref="B218:B229"/>
    <mergeCell ref="B242:B276"/>
    <mergeCell ref="C242:C255"/>
    <mergeCell ref="C256:C263"/>
    <mergeCell ref="C265:C276"/>
    <mergeCell ref="B277:B305"/>
    <mergeCell ref="C277:C290"/>
    <mergeCell ref="C291:C296"/>
    <mergeCell ref="C297:C305"/>
    <mergeCell ref="G213:G214"/>
    <mergeCell ref="H213:H214"/>
    <mergeCell ref="I213:I214"/>
    <mergeCell ref="J213:J214"/>
    <mergeCell ref="C171:C184"/>
    <mergeCell ref="B185:B211"/>
    <mergeCell ref="C185:C199"/>
    <mergeCell ref="C200:C202"/>
    <mergeCell ref="C203:C211"/>
    <mergeCell ref="B212:D212"/>
    <mergeCell ref="B214:B217"/>
    <mergeCell ref="C214:C215"/>
    <mergeCell ref="I139:I140"/>
    <mergeCell ref="J139:J140"/>
    <mergeCell ref="B140:B143"/>
    <mergeCell ref="C140:C141"/>
    <mergeCell ref="B144:B145"/>
    <mergeCell ref="C144:C145"/>
    <mergeCell ref="A138:A211"/>
    <mergeCell ref="B138:D138"/>
    <mergeCell ref="E139:E140"/>
    <mergeCell ref="F139:F140"/>
    <mergeCell ref="G139:G140"/>
    <mergeCell ref="H139:H140"/>
    <mergeCell ref="B146:B184"/>
    <mergeCell ref="C146:C159"/>
    <mergeCell ref="C160:C167"/>
    <mergeCell ref="C168:C170"/>
    <mergeCell ref="I123:I124"/>
    <mergeCell ref="J123:J124"/>
    <mergeCell ref="B124:B125"/>
    <mergeCell ref="B127:B137"/>
    <mergeCell ref="C127:C130"/>
    <mergeCell ref="C131:C132"/>
    <mergeCell ref="C134:C137"/>
    <mergeCell ref="A122:A137"/>
    <mergeCell ref="B122:D122"/>
    <mergeCell ref="E123:E124"/>
    <mergeCell ref="F123:F124"/>
    <mergeCell ref="G123:G124"/>
    <mergeCell ref="H123:H124"/>
    <mergeCell ref="I89:I90"/>
    <mergeCell ref="J89:J90"/>
    <mergeCell ref="B90:B93"/>
    <mergeCell ref="C90:C91"/>
    <mergeCell ref="B94:B118"/>
    <mergeCell ref="C94:C103"/>
    <mergeCell ref="C104:C109"/>
    <mergeCell ref="C111:C118"/>
    <mergeCell ref="A88:A121"/>
    <mergeCell ref="B88:D88"/>
    <mergeCell ref="E89:E90"/>
    <mergeCell ref="F89:F90"/>
    <mergeCell ref="G89:G90"/>
    <mergeCell ref="H89:H90"/>
    <mergeCell ref="B119:B121"/>
    <mergeCell ref="C119:C121"/>
    <mergeCell ref="B20:B22"/>
    <mergeCell ref="C20:C22"/>
    <mergeCell ref="J2:J3"/>
    <mergeCell ref="A3:A87"/>
    <mergeCell ref="B3:D3"/>
    <mergeCell ref="E4:E5"/>
    <mergeCell ref="F4:F5"/>
    <mergeCell ref="G4:G5"/>
    <mergeCell ref="H4:H5"/>
    <mergeCell ref="I4:I5"/>
    <mergeCell ref="J4:J5"/>
    <mergeCell ref="B5:B9"/>
    <mergeCell ref="B23:B62"/>
    <mergeCell ref="C23:C38"/>
    <mergeCell ref="C39:C47"/>
    <mergeCell ref="C48:C49"/>
    <mergeCell ref="C50:C62"/>
    <mergeCell ref="B63:B87"/>
    <mergeCell ref="C63:C73"/>
    <mergeCell ref="C74:C78"/>
    <mergeCell ref="C79:C87"/>
    <mergeCell ref="A1:D1"/>
    <mergeCell ref="E2:E3"/>
    <mergeCell ref="F2:F3"/>
    <mergeCell ref="G2:G3"/>
    <mergeCell ref="H2:H3"/>
    <mergeCell ref="I2:I3"/>
    <mergeCell ref="C5:C6"/>
    <mergeCell ref="B10:B19"/>
    <mergeCell ref="C10:C13"/>
    <mergeCell ref="C14:C15"/>
    <mergeCell ref="C16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B5:J68"/>
  <sheetViews>
    <sheetView workbookViewId="0">
      <selection activeCell="F8" sqref="F8"/>
    </sheetView>
  </sheetViews>
  <sheetFormatPr defaultRowHeight="12" x14ac:dyDescent="0.2"/>
  <cols>
    <col min="1" max="3" width="9.140625" style="205"/>
    <col min="4" max="4" width="33.140625" style="205" bestFit="1" customWidth="1"/>
    <col min="5" max="5" width="11.7109375" style="205" bestFit="1" customWidth="1"/>
    <col min="6" max="6" width="9.140625" style="205"/>
    <col min="7" max="7" width="87.85546875" style="205" bestFit="1" customWidth="1"/>
    <col min="8" max="8" width="9.140625" style="205"/>
    <col min="9" max="9" width="10.42578125" style="205" bestFit="1" customWidth="1"/>
    <col min="10" max="16384" width="9.140625" style="205"/>
  </cols>
  <sheetData>
    <row r="5" spans="2:10" x14ac:dyDescent="0.2">
      <c r="B5" s="183" t="s">
        <v>167</v>
      </c>
      <c r="C5" s="184" t="s">
        <v>143</v>
      </c>
      <c r="D5" s="184" t="s">
        <v>0</v>
      </c>
      <c r="E5" s="183" t="s">
        <v>63</v>
      </c>
    </row>
    <row r="6" spans="2:10" x14ac:dyDescent="0.2">
      <c r="B6" s="185">
        <v>1084</v>
      </c>
      <c r="C6" s="186">
        <v>1301</v>
      </c>
      <c r="D6" s="186" t="s">
        <v>168</v>
      </c>
      <c r="E6" s="172">
        <v>334691</v>
      </c>
      <c r="F6" s="205" t="s">
        <v>217</v>
      </c>
    </row>
    <row r="7" spans="2:10" x14ac:dyDescent="0.2">
      <c r="B7" s="185">
        <v>1084</v>
      </c>
      <c r="C7" s="186">
        <v>1309</v>
      </c>
      <c r="D7" s="186" t="s">
        <v>111</v>
      </c>
      <c r="E7" s="188">
        <v>9848</v>
      </c>
      <c r="F7" s="205" t="s">
        <v>217</v>
      </c>
    </row>
    <row r="8" spans="2:10" x14ac:dyDescent="0.2">
      <c r="B8" s="185">
        <v>1084</v>
      </c>
      <c r="C8" s="186">
        <v>1330</v>
      </c>
      <c r="D8" s="186" t="s">
        <v>169</v>
      </c>
      <c r="E8" s="188">
        <v>0</v>
      </c>
    </row>
    <row r="9" spans="2:10" x14ac:dyDescent="0.2">
      <c r="B9" s="185">
        <v>1084</v>
      </c>
      <c r="C9" s="186">
        <v>1516</v>
      </c>
      <c r="D9" s="186" t="s">
        <v>129</v>
      </c>
      <c r="E9" s="175">
        <v>1893</v>
      </c>
      <c r="F9" s="205" t="s">
        <v>217</v>
      </c>
    </row>
    <row r="10" spans="2:10" x14ac:dyDescent="0.2">
      <c r="B10" s="185">
        <v>1084</v>
      </c>
      <c r="C10" s="186">
        <v>2000</v>
      </c>
      <c r="D10" s="186" t="s">
        <v>2</v>
      </c>
      <c r="E10" s="188">
        <v>97826</v>
      </c>
      <c r="F10" s="205" t="s">
        <v>217</v>
      </c>
    </row>
    <row r="11" spans="2:10" x14ac:dyDescent="0.2">
      <c r="B11" s="189">
        <v>1084</v>
      </c>
      <c r="C11" s="186">
        <v>4001</v>
      </c>
      <c r="D11" s="186" t="s">
        <v>3</v>
      </c>
      <c r="E11" s="190">
        <v>0</v>
      </c>
    </row>
    <row r="12" spans="2:10" x14ac:dyDescent="0.2">
      <c r="B12" s="185">
        <v>1085</v>
      </c>
      <c r="C12" s="191">
        <v>3810</v>
      </c>
      <c r="D12" s="191" t="s">
        <v>100</v>
      </c>
      <c r="E12" s="187">
        <v>0</v>
      </c>
    </row>
    <row r="13" spans="2:10" x14ac:dyDescent="0.2">
      <c r="B13" s="185">
        <v>1085</v>
      </c>
      <c r="C13" s="186">
        <v>3820</v>
      </c>
      <c r="D13" s="186" t="s">
        <v>170</v>
      </c>
      <c r="E13" s="188">
        <v>3750519</v>
      </c>
    </row>
    <row r="14" spans="2:10" x14ac:dyDescent="0.2">
      <c r="B14" s="185">
        <v>1085</v>
      </c>
      <c r="C14" s="186">
        <v>3830</v>
      </c>
      <c r="D14" s="186" t="s">
        <v>101</v>
      </c>
      <c r="E14" s="188">
        <v>9338722.120376274</v>
      </c>
      <c r="J14" s="206"/>
    </row>
    <row r="15" spans="2:10" x14ac:dyDescent="0.2">
      <c r="B15" s="189">
        <v>1085</v>
      </c>
      <c r="C15" s="192">
        <v>3840</v>
      </c>
      <c r="D15" s="192" t="s">
        <v>171</v>
      </c>
      <c r="E15" s="190">
        <v>1877964.2231175052</v>
      </c>
    </row>
    <row r="16" spans="2:10" x14ac:dyDescent="0.2">
      <c r="B16" s="185">
        <v>1083</v>
      </c>
      <c r="C16" s="186">
        <v>4202</v>
      </c>
      <c r="D16" s="186" t="s">
        <v>172</v>
      </c>
      <c r="E16" s="187">
        <v>0</v>
      </c>
    </row>
    <row r="17" spans="2:10" x14ac:dyDescent="0.2">
      <c r="B17" s="185">
        <v>1083</v>
      </c>
      <c r="C17" s="186">
        <v>5000</v>
      </c>
      <c r="D17" s="186" t="s">
        <v>36</v>
      </c>
      <c r="E17" s="188">
        <v>0</v>
      </c>
    </row>
    <row r="18" spans="2:10" x14ac:dyDescent="0.2">
      <c r="B18" s="185">
        <v>1083</v>
      </c>
      <c r="C18" s="186">
        <v>5501</v>
      </c>
      <c r="D18" s="186" t="s">
        <v>173</v>
      </c>
      <c r="E18" s="188">
        <v>0</v>
      </c>
    </row>
    <row r="19" spans="2:10" x14ac:dyDescent="0.2">
      <c r="B19" s="185">
        <v>1083</v>
      </c>
      <c r="C19" s="186">
        <v>6007</v>
      </c>
      <c r="D19" s="186" t="s">
        <v>98</v>
      </c>
      <c r="E19" s="188">
        <v>0</v>
      </c>
    </row>
    <row r="20" spans="2:10" x14ac:dyDescent="0.2">
      <c r="B20" s="185">
        <v>1083</v>
      </c>
      <c r="C20" s="186">
        <v>6008</v>
      </c>
      <c r="D20" s="186" t="s">
        <v>106</v>
      </c>
      <c r="E20" s="188">
        <v>0</v>
      </c>
      <c r="J20" s="206"/>
    </row>
    <row r="21" spans="2:10" x14ac:dyDescent="0.2">
      <c r="B21" s="189">
        <v>1083</v>
      </c>
      <c r="C21" s="192">
        <v>6013</v>
      </c>
      <c r="D21" s="192" t="s">
        <v>97</v>
      </c>
      <c r="E21" s="190">
        <v>0</v>
      </c>
    </row>
    <row r="22" spans="2:10" x14ac:dyDescent="0.2">
      <c r="B22" s="185">
        <v>1082</v>
      </c>
      <c r="C22" s="186">
        <v>6006</v>
      </c>
      <c r="D22" s="186" t="s">
        <v>174</v>
      </c>
      <c r="E22" s="187">
        <v>3505310.3959571905</v>
      </c>
    </row>
    <row r="23" spans="2:10" x14ac:dyDescent="0.2">
      <c r="B23" s="185">
        <v>1082</v>
      </c>
      <c r="C23" s="186">
        <v>6650</v>
      </c>
      <c r="D23" s="186" t="s">
        <v>52</v>
      </c>
      <c r="E23" s="188">
        <v>0</v>
      </c>
    </row>
    <row r="24" spans="2:10" x14ac:dyDescent="0.2">
      <c r="B24" s="185">
        <v>1082</v>
      </c>
      <c r="C24" s="186">
        <v>6620</v>
      </c>
      <c r="D24" s="186" t="s">
        <v>113</v>
      </c>
      <c r="E24" s="188">
        <v>117630176.15650891</v>
      </c>
    </row>
    <row r="25" spans="2:10" x14ac:dyDescent="0.2">
      <c r="B25" s="185">
        <v>1082</v>
      </c>
      <c r="C25" s="186">
        <v>7005</v>
      </c>
      <c r="D25" s="186" t="s">
        <v>53</v>
      </c>
      <c r="E25" s="188">
        <v>0</v>
      </c>
    </row>
    <row r="26" spans="2:10" x14ac:dyDescent="0.2">
      <c r="B26" s="189">
        <v>1082</v>
      </c>
      <c r="C26" s="192">
        <v>6630</v>
      </c>
      <c r="D26" s="192" t="s">
        <v>92</v>
      </c>
      <c r="E26" s="190">
        <v>1456506.4604842393</v>
      </c>
    </row>
    <row r="27" spans="2:10" x14ac:dyDescent="0.2">
      <c r="B27" s="185">
        <v>1081</v>
      </c>
      <c r="C27" s="186">
        <v>7603</v>
      </c>
      <c r="D27" s="193" t="s">
        <v>6</v>
      </c>
      <c r="E27" s="187">
        <v>12311156.524709649</v>
      </c>
    </row>
    <row r="28" spans="2:10" x14ac:dyDescent="0.2">
      <c r="B28" s="185">
        <v>1081</v>
      </c>
      <c r="C28" s="186">
        <v>8001</v>
      </c>
      <c r="D28" s="186" t="s">
        <v>99</v>
      </c>
      <c r="E28" s="188">
        <v>17969460</v>
      </c>
    </row>
    <row r="29" spans="2:10" x14ac:dyDescent="0.2">
      <c r="B29" s="189">
        <v>1081</v>
      </c>
      <c r="C29" s="192">
        <v>8003</v>
      </c>
      <c r="D29" s="192" t="s">
        <v>7</v>
      </c>
      <c r="E29" s="190">
        <v>4713571.002597956</v>
      </c>
    </row>
    <row r="30" spans="2:10" x14ac:dyDescent="0.2">
      <c r="E30" s="206">
        <v>295246297.88375175</v>
      </c>
    </row>
    <row r="32" spans="2:10" x14ac:dyDescent="0.2">
      <c r="E32" s="206"/>
      <c r="G32" s="167" t="s">
        <v>58</v>
      </c>
      <c r="H32" s="168" t="s">
        <v>143</v>
      </c>
      <c r="I32" s="169" t="s">
        <v>63</v>
      </c>
    </row>
    <row r="33" spans="7:10" x14ac:dyDescent="0.2">
      <c r="G33" s="170" t="s">
        <v>144</v>
      </c>
      <c r="H33" s="171">
        <v>1301</v>
      </c>
      <c r="I33" s="172">
        <v>334691</v>
      </c>
    </row>
    <row r="34" spans="7:10" x14ac:dyDescent="0.2">
      <c r="G34" s="173" t="s">
        <v>145</v>
      </c>
      <c r="H34" s="174">
        <v>1301</v>
      </c>
      <c r="I34" s="175">
        <v>59102957</v>
      </c>
      <c r="J34" s="205" t="s">
        <v>216</v>
      </c>
    </row>
    <row r="35" spans="7:10" x14ac:dyDescent="0.2">
      <c r="G35" s="173" t="s">
        <v>146</v>
      </c>
      <c r="H35" s="174">
        <v>1309</v>
      </c>
      <c r="I35" s="175">
        <v>9848</v>
      </c>
    </row>
    <row r="36" spans="7:10" x14ac:dyDescent="0.2">
      <c r="G36" s="173" t="s">
        <v>147</v>
      </c>
      <c r="H36" s="174">
        <v>1330</v>
      </c>
      <c r="I36" s="175">
        <v>20170468</v>
      </c>
      <c r="J36" s="205" t="s">
        <v>216</v>
      </c>
    </row>
    <row r="37" spans="7:10" x14ac:dyDescent="0.2">
      <c r="G37" s="173" t="s">
        <v>148</v>
      </c>
      <c r="H37" s="174">
        <v>1516</v>
      </c>
      <c r="I37" s="175">
        <v>1893</v>
      </c>
    </row>
    <row r="38" spans="7:10" x14ac:dyDescent="0.2">
      <c r="G38" s="173" t="s">
        <v>149</v>
      </c>
      <c r="H38" s="174">
        <v>1516</v>
      </c>
      <c r="I38" s="175">
        <v>42975229</v>
      </c>
      <c r="J38" s="205" t="s">
        <v>216</v>
      </c>
    </row>
    <row r="39" spans="7:10" x14ac:dyDescent="0.2">
      <c r="G39" s="173" t="s">
        <v>150</v>
      </c>
      <c r="H39" s="174">
        <v>2000</v>
      </c>
      <c r="I39" s="175">
        <v>97826</v>
      </c>
    </row>
    <row r="40" spans="7:10" x14ac:dyDescent="0.2">
      <c r="G40" s="167" t="s">
        <v>55</v>
      </c>
      <c r="H40" s="168"/>
      <c r="I40" s="176">
        <v>122692912</v>
      </c>
    </row>
    <row r="41" spans="7:10" x14ac:dyDescent="0.2">
      <c r="G41" s="177" t="s">
        <v>59</v>
      </c>
      <c r="H41" s="178"/>
      <c r="I41" s="179"/>
    </row>
    <row r="42" spans="7:10" x14ac:dyDescent="0.2">
      <c r="G42" s="173" t="s">
        <v>151</v>
      </c>
      <c r="H42" s="174">
        <v>3820</v>
      </c>
      <c r="I42" s="175">
        <v>212842</v>
      </c>
    </row>
    <row r="43" spans="7:10" x14ac:dyDescent="0.2">
      <c r="G43" s="173" t="s">
        <v>152</v>
      </c>
      <c r="H43" s="174">
        <v>3830</v>
      </c>
      <c r="I43" s="175">
        <v>9338722.120376274</v>
      </c>
    </row>
    <row r="44" spans="7:10" x14ac:dyDescent="0.2">
      <c r="G44" s="173" t="s">
        <v>212</v>
      </c>
      <c r="H44" s="174">
        <v>3840</v>
      </c>
      <c r="I44" s="175">
        <v>767845</v>
      </c>
    </row>
    <row r="45" spans="7:10" x14ac:dyDescent="0.2">
      <c r="G45" s="173" t="s">
        <v>213</v>
      </c>
      <c r="H45" s="173">
        <v>3840</v>
      </c>
      <c r="I45" s="175">
        <v>1110119.2231175052</v>
      </c>
    </row>
    <row r="46" spans="7:10" x14ac:dyDescent="0.2">
      <c r="G46" s="173" t="s">
        <v>214</v>
      </c>
      <c r="H46" s="173">
        <v>3820</v>
      </c>
      <c r="I46" s="175">
        <v>1798307</v>
      </c>
    </row>
    <row r="47" spans="7:10" x14ac:dyDescent="0.2">
      <c r="G47" s="173" t="s">
        <v>215</v>
      </c>
      <c r="H47" s="173">
        <v>3820</v>
      </c>
      <c r="I47" s="175">
        <v>1739370</v>
      </c>
    </row>
    <row r="48" spans="7:10" x14ac:dyDescent="0.2">
      <c r="G48" s="167" t="s">
        <v>55</v>
      </c>
      <c r="H48" s="168"/>
      <c r="I48" s="176">
        <v>14967205.343493778</v>
      </c>
    </row>
    <row r="49" spans="7:9" x14ac:dyDescent="0.2">
      <c r="G49" s="180" t="s">
        <v>57</v>
      </c>
      <c r="H49" s="181"/>
      <c r="I49" s="182"/>
    </row>
    <row r="50" spans="7:9" x14ac:dyDescent="0.2">
      <c r="G50" s="173" t="s">
        <v>153</v>
      </c>
      <c r="H50" s="174">
        <v>5000</v>
      </c>
      <c r="I50" s="175">
        <v>0</v>
      </c>
    </row>
    <row r="51" spans="7:9" x14ac:dyDescent="0.2">
      <c r="G51" s="167" t="s">
        <v>55</v>
      </c>
      <c r="H51" s="168"/>
      <c r="I51" s="176">
        <v>0</v>
      </c>
    </row>
    <row r="52" spans="7:9" x14ac:dyDescent="0.2">
      <c r="G52" s="180" t="s">
        <v>56</v>
      </c>
      <c r="H52" s="181"/>
      <c r="I52" s="182"/>
    </row>
    <row r="53" spans="7:9" x14ac:dyDescent="0.2">
      <c r="G53" s="173" t="s">
        <v>154</v>
      </c>
      <c r="H53" s="174">
        <v>6006</v>
      </c>
      <c r="I53" s="175">
        <v>3505310.3959571905</v>
      </c>
    </row>
    <row r="54" spans="7:9" x14ac:dyDescent="0.2">
      <c r="G54" s="173" t="s">
        <v>155</v>
      </c>
      <c r="H54" s="174">
        <v>6620</v>
      </c>
      <c r="I54" s="175">
        <v>331127.37153996102</v>
      </c>
    </row>
    <row r="55" spans="7:9" x14ac:dyDescent="0.2">
      <c r="G55" s="173" t="s">
        <v>156</v>
      </c>
      <c r="H55" s="174">
        <v>6620</v>
      </c>
      <c r="I55" s="175">
        <v>1246878.5285839932</v>
      </c>
    </row>
    <row r="56" spans="7:9" x14ac:dyDescent="0.2">
      <c r="G56" s="173" t="s">
        <v>157</v>
      </c>
      <c r="H56" s="174">
        <v>6620</v>
      </c>
      <c r="I56" s="175">
        <v>84133.525816649097</v>
      </c>
    </row>
    <row r="57" spans="7:9" x14ac:dyDescent="0.2">
      <c r="G57" s="173" t="s">
        <v>158</v>
      </c>
      <c r="H57" s="174">
        <v>6620</v>
      </c>
      <c r="I57" s="175">
        <v>80991.593376175806</v>
      </c>
    </row>
    <row r="58" spans="7:9" x14ac:dyDescent="0.2">
      <c r="G58" s="173" t="s">
        <v>159</v>
      </c>
      <c r="H58" s="174">
        <v>6620</v>
      </c>
      <c r="I58" s="175">
        <v>1335572.2560782682</v>
      </c>
    </row>
    <row r="59" spans="7:9" x14ac:dyDescent="0.2">
      <c r="G59" s="173" t="s">
        <v>160</v>
      </c>
      <c r="H59" s="174">
        <v>6620</v>
      </c>
      <c r="I59" s="175">
        <v>113886504.88111386</v>
      </c>
    </row>
    <row r="60" spans="7:9" x14ac:dyDescent="0.2">
      <c r="G60" s="173" t="s">
        <v>161</v>
      </c>
      <c r="H60" s="174">
        <v>6620</v>
      </c>
      <c r="I60" s="175">
        <v>664968</v>
      </c>
    </row>
    <row r="61" spans="7:9" x14ac:dyDescent="0.2">
      <c r="G61" s="173" t="s">
        <v>162</v>
      </c>
      <c r="H61" s="174">
        <v>6630</v>
      </c>
      <c r="I61" s="175">
        <v>1456506.4604842393</v>
      </c>
    </row>
    <row r="62" spans="7:9" x14ac:dyDescent="0.2">
      <c r="G62" s="173" t="s">
        <v>163</v>
      </c>
      <c r="H62" s="174">
        <v>6630</v>
      </c>
      <c r="I62" s="175">
        <v>0</v>
      </c>
    </row>
    <row r="63" spans="7:9" x14ac:dyDescent="0.2">
      <c r="G63" s="167" t="s">
        <v>55</v>
      </c>
      <c r="H63" s="168"/>
      <c r="I63" s="176">
        <v>122591993.01295033</v>
      </c>
    </row>
    <row r="64" spans="7:9" x14ac:dyDescent="0.2">
      <c r="G64" s="180" t="s">
        <v>54</v>
      </c>
      <c r="H64" s="181"/>
      <c r="I64" s="182"/>
    </row>
    <row r="65" spans="7:9" x14ac:dyDescent="0.2">
      <c r="G65" s="173" t="s">
        <v>164</v>
      </c>
      <c r="H65" s="174">
        <v>7603</v>
      </c>
      <c r="I65" s="175">
        <v>12311156.524709649</v>
      </c>
    </row>
    <row r="66" spans="7:9" x14ac:dyDescent="0.2">
      <c r="G66" s="173" t="s">
        <v>165</v>
      </c>
      <c r="H66" s="174">
        <v>8001</v>
      </c>
      <c r="I66" s="175">
        <v>17969460</v>
      </c>
    </row>
    <row r="67" spans="7:9" x14ac:dyDescent="0.2">
      <c r="G67" s="173" t="s">
        <v>166</v>
      </c>
      <c r="H67" s="174">
        <v>8003</v>
      </c>
      <c r="I67" s="175">
        <v>4713571.002597956</v>
      </c>
    </row>
    <row r="68" spans="7:9" x14ac:dyDescent="0.2">
      <c r="G68" s="167" t="s">
        <v>55</v>
      </c>
      <c r="H68" s="168"/>
      <c r="I68" s="176">
        <v>34994187.527307607</v>
      </c>
    </row>
  </sheetData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L84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8.5703125" style="1" customWidth="1"/>
    <col min="2" max="2" width="39.28515625" style="1" customWidth="1"/>
    <col min="3" max="9" width="10" style="2" customWidth="1"/>
    <col min="10" max="10" width="19.28515625" style="2" customWidth="1"/>
    <col min="11" max="11" width="3.5703125" style="1" customWidth="1"/>
    <col min="12" max="16384" width="9.140625" style="1"/>
  </cols>
  <sheetData>
    <row r="1" spans="1:12" s="24" customFormat="1" ht="15.75" x14ac:dyDescent="0.25">
      <c r="A1" s="72" t="s">
        <v>218</v>
      </c>
      <c r="C1" s="26"/>
      <c r="D1" s="26"/>
      <c r="E1" s="26"/>
      <c r="F1" s="38" t="s">
        <v>128</v>
      </c>
      <c r="G1" s="26"/>
      <c r="H1" s="26">
        <v>1.0169999999999999</v>
      </c>
      <c r="I1" s="26"/>
      <c r="J1" s="26"/>
    </row>
    <row r="2" spans="1:12" s="24" customFormat="1" ht="13.5" customHeight="1" x14ac:dyDescent="0.2">
      <c r="A2" s="31" t="s">
        <v>130</v>
      </c>
      <c r="C2" s="26"/>
      <c r="D2" s="26"/>
      <c r="E2" s="27"/>
      <c r="F2" s="27"/>
      <c r="G2" s="27"/>
      <c r="H2" s="28"/>
      <c r="I2" s="32"/>
      <c r="J2" s="28"/>
    </row>
    <row r="3" spans="1:12" s="24" customFormat="1" ht="13.5" customHeight="1" x14ac:dyDescent="0.2">
      <c r="A3" s="33" t="s">
        <v>38</v>
      </c>
      <c r="C3" s="26"/>
      <c r="D3" s="26"/>
      <c r="E3" s="27"/>
      <c r="F3" s="27"/>
      <c r="G3" s="27"/>
      <c r="H3" s="28"/>
      <c r="I3" s="27"/>
      <c r="J3" s="28"/>
    </row>
    <row r="4" spans="1:12" s="24" customFormat="1" ht="54" customHeight="1" x14ac:dyDescent="0.2">
      <c r="A4" s="73" t="s">
        <v>8</v>
      </c>
      <c r="B4" s="73" t="s">
        <v>0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17</v>
      </c>
      <c r="L4" s="199">
        <v>1813</v>
      </c>
    </row>
    <row r="5" spans="1:12" s="24" customFormat="1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76">
        <f>+'(skema1-7_2014 - 14pl)'!C5*'Skema1-7_2014'!$H$1</f>
        <v>6314918.5352148274</v>
      </c>
      <c r="D5" s="29">
        <f>+'(skema1-7_2014 - 14pl)'!D5*'Skema1-7_2014'!$H$1</f>
        <v>71799.15702558984</v>
      </c>
      <c r="E5" s="29">
        <f>+'(skema1-7_2014 - 14pl)'!E5*'Skema1-7_2014'!$H$1</f>
        <v>676851.50460202969</v>
      </c>
      <c r="F5" s="29">
        <f>+'(skema1-7_2014 - 14pl)'!F5*'Skema1-7_2014'!$H$1</f>
        <v>0</v>
      </c>
      <c r="G5" s="29">
        <f>+'(skema1-7_2014 - 14pl)'!G5*'Skema1-7_2014'!$H$1</f>
        <v>50549.594604209997</v>
      </c>
      <c r="H5" s="29">
        <f>+'(skema1-7_2014 - 14pl)'!H5*'Skema1-7_2014'!$H$1</f>
        <v>-1963988.3939874033</v>
      </c>
      <c r="I5" s="29">
        <f>+'(skema1-7_2014 - 14pl)'!I5*'Skema1-7_2014'!$H$1</f>
        <v>31730.848589949219</v>
      </c>
      <c r="J5" s="9">
        <f>+SUM(C5:E5) - SUM(F5:I5)-L5</f>
        <v>8931838.4892122597</v>
      </c>
      <c r="L5" s="16">
        <v>13438.65842343136</v>
      </c>
    </row>
    <row r="6" spans="1:12" s="24" customFormat="1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76">
        <f>+'(skema1-7_2014 - 14pl)'!C6*'Skema1-7_2014'!$H$1</f>
        <v>2345996.2238719198</v>
      </c>
      <c r="D6" s="29">
        <f>+'(skema1-7_2014 - 14pl)'!D6*'Skema1-7_2014'!$H$1</f>
        <v>17004.697847807136</v>
      </c>
      <c r="E6" s="29">
        <f>+'(skema1-7_2014 - 14pl)'!E6*'Skema1-7_2014'!$H$1</f>
        <v>199289.87660678686</v>
      </c>
      <c r="F6" s="29">
        <f>+'(skema1-7_2014 - 14pl)'!F6*'Skema1-7_2014'!$H$1</f>
        <v>0</v>
      </c>
      <c r="G6" s="29">
        <f>+'(skema1-7_2014 - 14pl)'!G6*'Skema1-7_2014'!$H$1</f>
        <v>1194.4883349899999</v>
      </c>
      <c r="H6" s="29">
        <f>+'(skema1-7_2014 - 14pl)'!H6*'Skema1-7_2014'!$H$1</f>
        <v>-80936.005538575642</v>
      </c>
      <c r="I6" s="29">
        <f>+'(skema1-7_2014 - 14pl)'!I6*'Skema1-7_2014'!$H$1</f>
        <v>-12338.730527804546</v>
      </c>
      <c r="J6" s="9">
        <f t="shared" ref="J6:J9" si="0">+SUM(C6:E6) - SUM(F6:I6)-L6</f>
        <v>2632468.4352410622</v>
      </c>
      <c r="L6" s="16">
        <v>21902.610816842178</v>
      </c>
    </row>
    <row r="7" spans="1:12" s="24" customFormat="1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76">
        <f>+'(skema1-7_2014 - 14pl)'!C7*'Skema1-7_2014'!$H$1</f>
        <v>2273698.593144</v>
      </c>
      <c r="D7" s="29">
        <f>+'(skema1-7_2014 - 14pl)'!D7*'Skema1-7_2014'!$H$1</f>
        <v>16655.655878822585</v>
      </c>
      <c r="E7" s="29">
        <f>+'(skema1-7_2014 - 14pl)'!E7*'Skema1-7_2014'!$H$1</f>
        <v>196417.05327919169</v>
      </c>
      <c r="F7" s="29">
        <f>+'(skema1-7_2014 - 14pl)'!F7*'Skema1-7_2014'!$H$1</f>
        <v>0</v>
      </c>
      <c r="G7" s="29">
        <f>+'(skema1-7_2014 - 14pl)'!G7*'Skema1-7_2014'!$H$1</f>
        <v>1980.2301929999996</v>
      </c>
      <c r="H7" s="29">
        <f>+'(skema1-7_2014 - 14pl)'!H7*'Skema1-7_2014'!$H$1</f>
        <v>-252752.5478002234</v>
      </c>
      <c r="I7" s="29">
        <f>+'(skema1-7_2014 - 14pl)'!I8*'Skema1-7_2014'!$H$1</f>
        <v>22335.526455664996</v>
      </c>
      <c r="J7" s="9">
        <f t="shared" si="0"/>
        <v>2698956.0602008649</v>
      </c>
      <c r="L7" s="16">
        <v>16252.033252708148</v>
      </c>
    </row>
    <row r="8" spans="1:12" s="24" customFormat="1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76">
        <f>+'(skema1-7_2014 - 14pl)'!C8*'Skema1-7_2014'!$H$1</f>
        <v>4384970.7577997399</v>
      </c>
      <c r="D8" s="29">
        <f>+'(skema1-7_2014 - 14pl)'!D8*'Skema1-7_2014'!$H$1</f>
        <v>36249.915924557863</v>
      </c>
      <c r="E8" s="29">
        <f>+'(skema1-7_2014 - 14pl)'!E8*'Skema1-7_2014'!$H$1</f>
        <v>378497.29631911695</v>
      </c>
      <c r="F8" s="29">
        <f>+'(skema1-7_2014 - 14pl)'!F8*'Skema1-7_2014'!$H$1</f>
        <v>0</v>
      </c>
      <c r="G8" s="29">
        <f>+'(skema1-7_2014 - 14pl)'!G8*'Skema1-7_2014'!$H$1</f>
        <v>12172.76556039</v>
      </c>
      <c r="H8" s="29">
        <f>+'(skema1-7_2014 - 14pl)'!H8*'Skema1-7_2014'!$H$1</f>
        <v>-192025.80918862132</v>
      </c>
      <c r="I8" s="29">
        <f>+'(skema1-7_2014 - 14pl)'!I7*'Skema1-7_2014'!$H$1</f>
        <v>2659.4646727216636</v>
      </c>
      <c r="J8" s="9">
        <f t="shared" si="0"/>
        <v>4964899.4812994041</v>
      </c>
      <c r="L8" s="16">
        <v>12012.067699520016</v>
      </c>
    </row>
    <row r="9" spans="1:12" s="24" customFormat="1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76">
        <f>+'(skema1-7_2014 - 14pl)'!C9*'Skema1-7_2014'!$H$1</f>
        <v>2299988.2896342897</v>
      </c>
      <c r="D9" s="29">
        <f>+'(skema1-7_2014 - 14pl)'!D9*'Skema1-7_2014'!$H$1</f>
        <v>15640.465523013438</v>
      </c>
      <c r="E9" s="29">
        <f>+'(skema1-7_2014 - 14pl)'!E9*'Skema1-7_2014'!$H$1</f>
        <v>188531.39764545739</v>
      </c>
      <c r="F9" s="29">
        <f>+'(skema1-7_2014 - 14pl)'!F9*'Skema1-7_2014'!$H$1</f>
        <v>0</v>
      </c>
      <c r="G9" s="29">
        <f>+'(skema1-7_2014 - 14pl)'!G9*'Skema1-7_2014'!$H$1</f>
        <v>1951.5514845600001</v>
      </c>
      <c r="H9" s="29">
        <f>+'(skema1-7_2014 - 14pl)'!H9*'Skema1-7_2014'!$H$1</f>
        <v>91015.447981615216</v>
      </c>
      <c r="I9" s="29">
        <f>+'(skema1-7_2014 - 14pl)'!I9*'Skema1-7_2014'!$H$1</f>
        <v>-28560.233005800139</v>
      </c>
      <c r="J9" s="9">
        <f t="shared" si="0"/>
        <v>2435973.1903469297</v>
      </c>
      <c r="L9" s="16">
        <v>3780.1959954555946</v>
      </c>
    </row>
    <row r="10" spans="1:12" s="24" customFormat="1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76">
        <f>+'(skema1-7_2014 - 14pl)'!C10*'Skema1-7_2014'!$H$1</f>
        <v>401177.03656419</v>
      </c>
      <c r="D10" s="29">
        <f>+'(skema1-7_2014 - 14pl)'!D10*'Skema1-7_2014'!$H$1</f>
        <v>2758.033790818236</v>
      </c>
      <c r="E10" s="29">
        <f>+'(skema1-7_2014 - 14pl)'!E10*'Skema1-7_2014'!$H$1</f>
        <v>32621.220497656122</v>
      </c>
      <c r="F10" s="29">
        <f>+'(skema1-7_2014 - 14pl)'!F10*'Skema1-7_2014'!$H$1</f>
        <v>0</v>
      </c>
      <c r="G10" s="29">
        <f>+'(skema1-7_2014 - 14pl)'!G10*'Skema1-7_2014'!$H$1</f>
        <v>221.70599999999999</v>
      </c>
      <c r="H10" s="29">
        <f>+'(skema1-7_2014 - 14pl)'!H10*'Skema1-7_2014'!$H$1</f>
        <v>32676.947762309996</v>
      </c>
      <c r="I10" s="29">
        <f>+'(skema1-7_2014 - 14pl)'!I10*'Skema1-7_2014'!$H$1</f>
        <v>4325.2429999786964</v>
      </c>
      <c r="J10" s="9">
        <f t="shared" ref="J10:J11" si="1">+SUM(C10:E10) - SUM(F10:I10)</f>
        <v>399332.39409037569</v>
      </c>
    </row>
    <row r="11" spans="1:12" s="24" customFormat="1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76">
        <f>+'(skema1-7_2014 - 14pl)'!C11*'Skema1-7_2014'!$H$1</f>
        <v>2847265.4069999997</v>
      </c>
      <c r="D11" s="29">
        <f>+'(skema1-7_2014 - 14pl)'!D11*'Skema1-7_2014'!$H$1</f>
        <v>262151.76557699993</v>
      </c>
      <c r="E11" s="29">
        <f>+'(skema1-7_2014 - 14pl)'!E11*'Skema1-7_2014'!$H$1</f>
        <v>129801.92807699999</v>
      </c>
      <c r="F11" s="29">
        <f>+'(skema1-7_2014 - 14pl)'!F11*'Skema1-7_2014'!$H$1</f>
        <v>0</v>
      </c>
      <c r="G11" s="29">
        <f>+'(skema1-7_2014 - 14pl)'!G11*'Skema1-7_2014'!$H$1</f>
        <v>9546.5789999999997</v>
      </c>
      <c r="H11" s="29">
        <f>+'(skema1-7_2014 - 14pl)'!H11*'Skema1-7_2014'!$H$1</f>
        <v>78780.481199999995</v>
      </c>
      <c r="I11" s="29">
        <f>+'(skema1-7_2014 - 14pl)'!I11*'Skema1-7_2014'!$H$1</f>
        <v>26073.845999999998</v>
      </c>
      <c r="J11" s="9">
        <f t="shared" si="1"/>
        <v>3124818.1944539999</v>
      </c>
    </row>
    <row r="12" spans="1:12" s="24" customFormat="1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76">
        <f>+'(skema1-7_2014 - 14pl)'!C12*'Skema1-7_2014'!$H$1</f>
        <v>1021745.4714989999</v>
      </c>
      <c r="D12" s="29">
        <f>+'(skema1-7_2014 - 14pl)'!D12*'Skema1-7_2014'!$H$1</f>
        <v>113822.76203999996</v>
      </c>
      <c r="E12" s="29">
        <f>+'(skema1-7_2014 - 14pl)'!E12*'Skema1-7_2014'!$H$1</f>
        <v>50469.367409999999</v>
      </c>
      <c r="F12" s="29">
        <f>+'(skema1-7_2014 - 14pl)'!F12*'Skema1-7_2014'!$H$1</f>
        <v>4164.6149999999998</v>
      </c>
      <c r="G12" s="29">
        <f>+'(skema1-7_2014 - 14pl)'!G12*'Skema1-7_2014'!$H$1</f>
        <v>5260.9409999999998</v>
      </c>
      <c r="H12" s="29">
        <f>+'(skema1-7_2014 - 14pl)'!H12*'Skema1-7_2014'!$H$1</f>
        <v>30843.541020064928</v>
      </c>
      <c r="I12" s="29">
        <f>+'(skema1-7_2014 - 14pl)'!I12*'Skema1-7_2014'!$H$1</f>
        <v>-23412.876478710059</v>
      </c>
      <c r="J12" s="9">
        <f>+SUM(C12:E12) - SUM(F12:I12)</f>
        <v>1169181.3804076449</v>
      </c>
      <c r="K12" s="34"/>
    </row>
    <row r="13" spans="1:12" s="24" customFormat="1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76">
        <f>+'(skema1-7_2014 - 14pl)'!C13*'Skema1-7_2014'!$H$1</f>
        <v>2433300.642</v>
      </c>
      <c r="D13" s="29">
        <f>+'(skema1-7_2014 - 14pl)'!D13*'Skema1-7_2014'!$H$1</f>
        <v>270532.53001800005</v>
      </c>
      <c r="E13" s="29">
        <f>+'(skema1-7_2014 - 14pl)'!E13*'Skema1-7_2014'!$H$1</f>
        <v>118527.94915199999</v>
      </c>
      <c r="F13" s="29">
        <f>+'(skema1-7_2014 - 14pl)'!F13*'Skema1-7_2014'!$H$1</f>
        <v>3321.5219999999995</v>
      </c>
      <c r="G13" s="29">
        <f>+'(skema1-7_2014 - 14pl)'!G13*'Skema1-7_2014'!$H$1</f>
        <v>11453.454</v>
      </c>
      <c r="H13" s="29">
        <f>+'(skema1-7_2014 - 14pl)'!H13*'Skema1-7_2014'!$H$1</f>
        <v>116148.51899999999</v>
      </c>
      <c r="I13" s="29">
        <f>+'(skema1-7_2014 - 14pl)'!I13*'Skema1-7_2014'!$H$1</f>
        <v>54182.708999999995</v>
      </c>
      <c r="J13" s="9">
        <f>+SUM(C13:E13) - SUM(F13:I13)</f>
        <v>2637254.9171699998</v>
      </c>
      <c r="K13" s="34"/>
    </row>
    <row r="14" spans="1:12" s="24" customFormat="1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76">
        <f>+'(skema1-7_2014 - 14pl)'!C14*'Skema1-7_2014'!$H$1</f>
        <v>735119.18898614997</v>
      </c>
      <c r="D14" s="29">
        <f>+'(skema1-7_2014 - 14pl)'!D14*'Skema1-7_2014'!$H$1</f>
        <v>84392.905536000006</v>
      </c>
      <c r="E14" s="29">
        <f>+'(skema1-7_2014 - 14pl)'!E14*'Skema1-7_2014'!$H$1</f>
        <v>36725.665004999995</v>
      </c>
      <c r="F14" s="29">
        <f>+'(skema1-7_2014 - 14pl)'!F14*'Skema1-7_2014'!$H$1</f>
        <v>0</v>
      </c>
      <c r="G14" s="29">
        <f>+'(skema1-7_2014 - 14pl)'!G14*'Skema1-7_2014'!$H$1</f>
        <v>1722.1515007275</v>
      </c>
      <c r="H14" s="29">
        <f>+'(skema1-7_2014 - 14pl)'!H14*'Skema1-7_2014'!$H$1</f>
        <v>19130.931769950002</v>
      </c>
      <c r="I14" s="29">
        <f>+'(skema1-7_2014 - 14pl)'!I14*'Skema1-7_2014'!$H$1</f>
        <v>-56482.175940479996</v>
      </c>
      <c r="J14" s="9">
        <f>+SUM(C14:E14) - SUM(F14:I14)</f>
        <v>891866.85219695244</v>
      </c>
      <c r="K14" s="34"/>
    </row>
    <row r="15" spans="1:12" s="24" customFormat="1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76">
        <f>+'(skema1-7_2014 - 14pl)'!C15*'Skema1-7_2014'!$H$1</f>
        <v>6476931.2879999997</v>
      </c>
      <c r="D15" s="29">
        <f>+'(skema1-7_2014 - 14pl)'!D15*'Skema1-7_2014'!$H$1</f>
        <v>182844.39599999998</v>
      </c>
      <c r="E15" s="29">
        <f>+'(skema1-7_2014 - 14pl)'!E15*'Skema1-7_2014'!$H$1</f>
        <v>133842.28499999997</v>
      </c>
      <c r="F15" s="29">
        <f>+'(skema1-7_2014 - 14pl)'!F15*'Skema1-7_2014'!$H$1</f>
        <v>8757.3869999999988</v>
      </c>
      <c r="G15" s="29">
        <f>+'(skema1-7_2014 - 14pl)'!G15*'Skema1-7_2014'!$H$1</f>
        <v>17073.395999999997</v>
      </c>
      <c r="H15" s="29">
        <f>+'(skema1-7_2014 - 14pl)'!H15*'Skema1-7_2014'!$H$1</f>
        <v>204412.93199999997</v>
      </c>
      <c r="I15" s="29">
        <f>+'(skema1-7_2014 - 14pl)'!I15*'Skema1-7_2014'!$H$1</f>
        <v>-2026.8809999999999</v>
      </c>
      <c r="J15" s="9">
        <f>+SUM(C15:E15) - SUM(F15:I15)</f>
        <v>6565401.1349999998</v>
      </c>
      <c r="K15" s="34"/>
    </row>
    <row r="16" spans="1:12" s="24" customFormat="1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76">
        <f>+'(skema1-7_2014 - 14pl)'!C16*'Skema1-7_2014'!$H$1</f>
        <v>1813995.4409999999</v>
      </c>
      <c r="D16" s="29">
        <f>+'(skema1-7_2014 - 14pl)'!D16*'Skema1-7_2014'!$H$1</f>
        <v>51209.000999999997</v>
      </c>
      <c r="E16" s="29">
        <f>+'(skema1-7_2014 - 14pl)'!E16*'Skema1-7_2014'!$H$1</f>
        <v>37484.585999999996</v>
      </c>
      <c r="F16" s="29">
        <f>+'(skema1-7_2014 - 14pl)'!F16*'Skema1-7_2014'!$H$1</f>
        <v>2136.7169999999996</v>
      </c>
      <c r="G16" s="29">
        <f>+'(skema1-7_2014 - 14pl)'!G16*'Skema1-7_2014'!$H$1</f>
        <v>5564.0069999999996</v>
      </c>
      <c r="H16" s="29">
        <f>+'(skema1-7_2014 - 14pl)'!H16*'Skema1-7_2014'!$H$1</f>
        <v>124112.64599999999</v>
      </c>
      <c r="I16" s="29">
        <f>+'(skema1-7_2014 - 14pl)'!I16*'Skema1-7_2014'!$H$1</f>
        <v>2276.0459999999998</v>
      </c>
      <c r="J16" s="9">
        <f t="shared" ref="J16:J28" si="2">+SUM(C16:E16) - SUM(F16:I16)</f>
        <v>1768599.6119999997</v>
      </c>
    </row>
    <row r="17" spans="1:11" s="24" customFormat="1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76">
        <f>+'(skema1-7_2014 - 14pl)'!C17*'Skema1-7_2014'!$H$1</f>
        <v>1758255.7049999998</v>
      </c>
      <c r="D17" s="29">
        <f>+'(skema1-7_2014 - 14pl)'!D17*'Skema1-7_2014'!$H$1</f>
        <v>49634.684999999998</v>
      </c>
      <c r="E17" s="29">
        <f>+'(skema1-7_2014 - 14pl)'!E17*'Skema1-7_2014'!$H$1</f>
        <v>36333.341999999997</v>
      </c>
      <c r="F17" s="29">
        <f>+'(skema1-7_2014 - 14pl)'!F17*'Skema1-7_2014'!$H$1</f>
        <v>2950.3169999999996</v>
      </c>
      <c r="G17" s="29">
        <f>+'(skema1-7_2014 - 14pl)'!G17*'Skema1-7_2014'!$H$1</f>
        <v>4279.5359999999991</v>
      </c>
      <c r="H17" s="29">
        <f>+'(skema1-7_2014 - 14pl)'!H17*'Skema1-7_2014'!$H$1</f>
        <v>79580.249999999985</v>
      </c>
      <c r="I17" s="29">
        <f>+'(skema1-7_2014 - 14pl)'!I17*'Skema1-7_2014'!$H$1</f>
        <v>207.46799999999999</v>
      </c>
      <c r="J17" s="9">
        <f t="shared" si="2"/>
        <v>1757206.1609999998</v>
      </c>
    </row>
    <row r="18" spans="1:11" s="24" customFormat="1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76">
        <f>+'(skema1-7_2014 - 14pl)'!C18*'Skema1-7_2014'!$H$1</f>
        <v>1446641.8199999998</v>
      </c>
      <c r="D18" s="29">
        <f>+'(skema1-7_2014 - 14pl)'!D18*'Skema1-7_2014'!$H$1</f>
        <v>41447.834999999999</v>
      </c>
      <c r="E18" s="29">
        <f>+'(skema1-7_2014 - 14pl)'!E18*'Skema1-7_2014'!$H$1</f>
        <v>30340.160999999996</v>
      </c>
      <c r="F18" s="29">
        <f>+'(skema1-7_2014 - 14pl)'!F18*'Skema1-7_2014'!$H$1</f>
        <v>15715.995929999999</v>
      </c>
      <c r="G18" s="29">
        <f>+'(skema1-7_2014 - 14pl)'!G18*'Skema1-7_2014'!$H$1</f>
        <v>1265.9615999999999</v>
      </c>
      <c r="H18" s="29">
        <f>+'(skema1-7_2014 - 14pl)'!H18*'Skema1-7_2014'!$H$1</f>
        <v>42830.625360208593</v>
      </c>
      <c r="I18" s="29">
        <f>+'(skema1-7_2014 - 14pl)'!I18*'Skema1-7_2014'!$H$1</f>
        <v>-15862.148999999998</v>
      </c>
      <c r="J18" s="9">
        <f t="shared" si="2"/>
        <v>1474479.3821097913</v>
      </c>
    </row>
    <row r="19" spans="1:11" s="24" customFormat="1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76">
        <f>+'(skema1-7_2014 - 14pl)'!C19*'Skema1-7_2014'!$H$1</f>
        <v>1745213.6969999999</v>
      </c>
      <c r="D19" s="29">
        <f>+'(skema1-7_2014 - 14pl)'!D19*'Skema1-7_2014'!$H$1</f>
        <v>48656.330999999998</v>
      </c>
      <c r="E19" s="29">
        <f>+'(skema1-7_2014 - 14pl)'!E19*'Skema1-7_2014'!$H$1</f>
        <v>35617.373999999996</v>
      </c>
      <c r="F19" s="29">
        <f>+'(skema1-7_2014 - 14pl)'!F19*'Skema1-7_2014'!$H$1</f>
        <v>9400.8815459999987</v>
      </c>
      <c r="G19" s="29">
        <f>+'(skema1-7_2014 - 14pl)'!G19*'Skema1-7_2014'!$H$1</f>
        <v>5282.7047999999995</v>
      </c>
      <c r="H19" s="29">
        <f>+'(skema1-7_2014 - 14pl)'!H19*'Skema1-7_2014'!$H$1</f>
        <v>59992.372725003392</v>
      </c>
      <c r="I19" s="29">
        <f>+'(skema1-7_2014 - 14pl)'!I19*'Skema1-7_2014'!$H$1</f>
        <v>15405.515999999998</v>
      </c>
      <c r="J19" s="9">
        <f t="shared" si="2"/>
        <v>1739405.9269289966</v>
      </c>
    </row>
    <row r="20" spans="1:11" s="24" customFormat="1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76">
        <f>+'(skema1-7_2014 - 14pl)'!C20*'Skema1-7_2014'!$H$1</f>
        <v>83831.31</v>
      </c>
      <c r="D20" s="29">
        <f>+'(skema1-7_2014 - 14pl)'!D20*'Skema1-7_2014'!$H$1</f>
        <v>2366.5589999999997</v>
      </c>
      <c r="E20" s="29">
        <f>+'(skema1-7_2014 - 14pl)'!E20*'Skema1-7_2014'!$H$1</f>
        <v>1731.9509999999998</v>
      </c>
      <c r="F20" s="29">
        <f>+'(skema1-7_2014 - 14pl)'!F20*'Skema1-7_2014'!$H$1</f>
        <v>0</v>
      </c>
      <c r="G20" s="29">
        <f>+'(skema1-7_2014 - 14pl)'!G20*'Skema1-7_2014'!$H$1</f>
        <v>0</v>
      </c>
      <c r="H20" s="29">
        <f>+'(skema1-7_2014 - 14pl)'!H20*'Skema1-7_2014'!$H$1</f>
        <v>0</v>
      </c>
      <c r="I20" s="29">
        <f>+'(skema1-7_2014 - 14pl)'!I20*'Skema1-7_2014'!$H$1</f>
        <v>0</v>
      </c>
      <c r="J20" s="9">
        <f t="shared" si="2"/>
        <v>87929.819999999992</v>
      </c>
    </row>
    <row r="21" spans="1:11" s="24" customFormat="1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76">
        <f>+'(skema1-7_2014 - 14pl)'!C21*'Skema1-7_2014'!$H$1</f>
        <v>952581.18599999987</v>
      </c>
      <c r="D21" s="29">
        <f>+'(skema1-7_2014 - 14pl)'!D21*'Skema1-7_2014'!$H$1</f>
        <v>36057.734999999993</v>
      </c>
      <c r="E21" s="29">
        <f>+'(skema1-7_2014 - 14pl)'!E21*'Skema1-7_2014'!$H$1</f>
        <v>21293.945999999996</v>
      </c>
      <c r="F21" s="29">
        <f>+'(skema1-7_2014 - 14pl)'!F21*'Skema1-7_2014'!$H$1</f>
        <v>853.26299999999992</v>
      </c>
      <c r="G21" s="29">
        <f>+'(skema1-7_2014 - 14pl)'!G21*'Skema1-7_2014'!$H$1</f>
        <v>123.05699999999999</v>
      </c>
      <c r="H21" s="29">
        <f>+'(skema1-7_2014 - 14pl)'!H21*'Skema1-7_2014'!$H$1</f>
        <v>42777.053999999996</v>
      </c>
      <c r="I21" s="29">
        <f>+'(skema1-7_2014 - 14pl)'!I21*'Skema1-7_2014'!$H$1</f>
        <v>-22519.430999999997</v>
      </c>
      <c r="J21" s="9">
        <f t="shared" si="2"/>
        <v>988698.92399999988</v>
      </c>
    </row>
    <row r="22" spans="1:11" s="24" customFormat="1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76">
        <f>+'(skema1-7_2014 - 14pl)'!C22*'Skema1-7_2014'!$H$1</f>
        <v>2190829.5359999998</v>
      </c>
      <c r="D22" s="29">
        <f>+'(skema1-7_2014 - 14pl)'!D22*'Skema1-7_2014'!$H$1</f>
        <v>81618.317999999999</v>
      </c>
      <c r="E22" s="29">
        <f>+'(skema1-7_2014 - 14pl)'!E22*'Skema1-7_2014'!$H$1</f>
        <v>48976.685999999994</v>
      </c>
      <c r="F22" s="29">
        <f>+'(skema1-7_2014 - 14pl)'!F22*'Skema1-7_2014'!$H$1</f>
        <v>0</v>
      </c>
      <c r="G22" s="29">
        <f>+'(skema1-7_2014 - 14pl)'!G22*'Skema1-7_2014'!$H$1</f>
        <v>10800.539999999999</v>
      </c>
      <c r="H22" s="29">
        <f>+'(skema1-7_2014 - 14pl)'!H22*'Skema1-7_2014'!$H$1</f>
        <v>124756.40699999999</v>
      </c>
      <c r="I22" s="29">
        <f>+'(skema1-7_2014 - 14pl)'!I22*'Skema1-7_2014'!$H$1</f>
        <v>-16030.970999999998</v>
      </c>
      <c r="J22" s="9">
        <f t="shared" si="2"/>
        <v>2201898.5640000002</v>
      </c>
    </row>
    <row r="23" spans="1:11" s="24" customFormat="1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76">
        <f>+'(skema1-7_2014 - 14pl)'!C23*'Skema1-7_2014'!$H$1</f>
        <v>6184547.7258599233</v>
      </c>
      <c r="D23" s="29">
        <f>+'(skema1-7_2014 - 14pl)'!D23*'Skema1-7_2014'!$H$1</f>
        <v>314413.68599999999</v>
      </c>
      <c r="E23" s="29">
        <f>+'(skema1-7_2014 - 14pl)'!E23*'Skema1-7_2014'!$H$1</f>
        <v>155218.60799999998</v>
      </c>
      <c r="F23" s="29">
        <f>+'(skema1-7_2014 - 14pl)'!F23*'Skema1-7_2014'!$H$1</f>
        <v>0</v>
      </c>
      <c r="G23" s="29">
        <f>+'(skema1-7_2014 - 14pl)'!G23*'Skema1-7_2014'!$H$1</f>
        <v>25372.115999999998</v>
      </c>
      <c r="H23" s="29">
        <f>+'(skema1-7_2014 - 14pl)'!H23*'Skema1-7_2014'!$H$1</f>
        <v>-437846.05387442454</v>
      </c>
      <c r="I23" s="29">
        <f>+'(skema1-7_2014 - 14pl)'!I23*'Skema1-7_2014'!$H$1</f>
        <v>52077.518999999993</v>
      </c>
      <c r="J23" s="9">
        <f t="shared" si="2"/>
        <v>7014576.4387343479</v>
      </c>
    </row>
    <row r="24" spans="1:11" s="24" customFormat="1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76">
        <f>+'(skema1-7_2014 - 14pl)'!C24*'Skema1-7_2014'!$H$1</f>
        <v>1054826.298</v>
      </c>
      <c r="D24" s="29">
        <f>+'(skema1-7_2014 - 14pl)'!D24*'Skema1-7_2014'!$H$1</f>
        <v>39301.964999999997</v>
      </c>
      <c r="E24" s="29">
        <f>+'(skema1-7_2014 - 14pl)'!E24*'Skema1-7_2014'!$H$1</f>
        <v>23539.481999999996</v>
      </c>
      <c r="F24" s="29">
        <f>+'(skema1-7_2014 - 14pl)'!F24*'Skema1-7_2014'!$H$1</f>
        <v>5736.896999999999</v>
      </c>
      <c r="G24" s="29">
        <f>+'(skema1-7_2014 - 14pl)'!G24*'Skema1-7_2014'!$H$1</f>
        <v>185.09399999999999</v>
      </c>
      <c r="H24" s="29">
        <f>+'(skema1-7_2014 - 14pl)'!H24*'Skema1-7_2014'!$H$1</f>
        <v>48454.964999999997</v>
      </c>
      <c r="I24" s="29">
        <f>+'(skema1-7_2014 - 14pl)'!I24*'Skema1-7_2014'!$H$1</f>
        <v>-14323.427999999998</v>
      </c>
      <c r="J24" s="9">
        <f t="shared" si="2"/>
        <v>1077614.2170000002</v>
      </c>
    </row>
    <row r="25" spans="1:11" s="24" customFormat="1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76">
        <f>+'(skema1-7_2014 - 14pl)'!C25*'Skema1-7_2014'!$H$1</f>
        <v>2414074.2569999998</v>
      </c>
      <c r="D25" s="29">
        <f>+'(skema1-7_2014 - 14pl)'!D25*'Skema1-7_2014'!$H$1</f>
        <v>96675.002999999997</v>
      </c>
      <c r="E25" s="29">
        <f>+'(skema1-7_2014 - 14pl)'!E25*'Skema1-7_2014'!$H$1</f>
        <v>57971.033999999992</v>
      </c>
      <c r="F25" s="29">
        <f>+'(skema1-7_2014 - 14pl)'!F25*'Skema1-7_2014'!$H$1</f>
        <v>0</v>
      </c>
      <c r="G25" s="29">
        <f>+'(skema1-7_2014 - 14pl)'!G25*'Skema1-7_2014'!$H$1</f>
        <v>4171.7339999999995</v>
      </c>
      <c r="H25" s="29">
        <f>+'(skema1-7_2014 - 14pl)'!H25*'Skema1-7_2014'!$H$1</f>
        <v>-26013.842999999997</v>
      </c>
      <c r="I25" s="29">
        <f>+'(skema1-7_2014 - 14pl)'!I25*'Skema1-7_2014'!$H$1</f>
        <v>-1836.7019999999998</v>
      </c>
      <c r="J25" s="9">
        <f t="shared" si="2"/>
        <v>2592399.105</v>
      </c>
    </row>
    <row r="26" spans="1:11" s="24" customFormat="1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76">
        <f>+'(skema1-7_2014 - 14pl)'!C26*'Skema1-7_2014'!$H$1</f>
        <v>441207.14399999997</v>
      </c>
      <c r="D26" s="29">
        <f>+'(skema1-7_2014 - 14pl)'!D26*'Skema1-7_2014'!$H$1</f>
        <v>28089.539999999997</v>
      </c>
      <c r="E26" s="29">
        <f>+'(skema1-7_2014 - 14pl)'!E26*'Skema1-7_2014'!$H$1</f>
        <v>12081.96</v>
      </c>
      <c r="F26" s="29">
        <f>+'(skema1-7_2014 - 14pl)'!F26*'Skema1-7_2014'!$H$1</f>
        <v>607.6646189999999</v>
      </c>
      <c r="G26" s="29">
        <f>+'(skema1-7_2014 - 14pl)'!G26*'Skema1-7_2014'!$H$1</f>
        <v>9569.9699999999993</v>
      </c>
      <c r="H26" s="29">
        <f>+'(skema1-7_2014 - 14pl)'!H26*'Skema1-7_2014'!$H$1</f>
        <v>24823.952999999998</v>
      </c>
      <c r="I26" s="29">
        <f>+'(skema1-7_2014 - 14pl)'!I26*'Skema1-7_2014'!$H$1</f>
        <v>23646.095126999997</v>
      </c>
      <c r="J26" s="9">
        <f t="shared" si="2"/>
        <v>422730.96125399997</v>
      </c>
    </row>
    <row r="27" spans="1:11" s="24" customFormat="1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76">
        <f>+'(skema1-7_2014 - 14pl)'!C27*'Skema1-7_2014'!$H$1</f>
        <v>4395901.1399999997</v>
      </c>
      <c r="D27" s="29">
        <f>+'(skema1-7_2014 - 14pl)'!D27*'Skema1-7_2014'!$H$1</f>
        <v>205047.53999999998</v>
      </c>
      <c r="E27" s="29">
        <f>+'(skema1-7_2014 - 14pl)'!E27*'Skema1-7_2014'!$H$1</f>
        <v>100709.442</v>
      </c>
      <c r="F27" s="29">
        <f>+'(skema1-7_2014 - 14pl)'!F27*'Skema1-7_2014'!$H$1</f>
        <v>2745.6101549999998</v>
      </c>
      <c r="G27" s="29">
        <f>+'(skema1-7_2014 - 14pl)'!G27*'Skema1-7_2014'!$H$1</f>
        <v>75529.53899999999</v>
      </c>
      <c r="H27" s="29">
        <f>+'(skema1-7_2014 - 14pl)'!H27*'Skema1-7_2014'!$H$1</f>
        <v>232557.38999999998</v>
      </c>
      <c r="I27" s="29">
        <f>+'(skema1-7_2014 - 14pl)'!I27*'Skema1-7_2014'!$H$1</f>
        <v>-87783.674048999994</v>
      </c>
      <c r="J27" s="9">
        <f t="shared" si="2"/>
        <v>4478609.2568939999</v>
      </c>
    </row>
    <row r="28" spans="1:11" s="24" customFormat="1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76">
        <f>+'(skema1-7_2014 - 14pl)'!C28*'Skema1-7_2014'!$H$1</f>
        <v>1014460.5509999999</v>
      </c>
      <c r="D28" s="29">
        <f>+'(skema1-7_2014 - 14pl)'!D28*'Skema1-7_2014'!$H$1</f>
        <v>54295.595999999998</v>
      </c>
      <c r="E28" s="29">
        <f>+'(skema1-7_2014 - 14pl)'!E28*'Skema1-7_2014'!$H$1</f>
        <v>30430.673999999995</v>
      </c>
      <c r="F28" s="29">
        <f>+'(skema1-7_2014 - 14pl)'!F28*'Skema1-7_2014'!$H$1</f>
        <v>3268.110177</v>
      </c>
      <c r="G28" s="29">
        <f>+'(skema1-7_2014 - 14pl)'!G28*'Skema1-7_2014'!$H$1</f>
        <v>17855.468999999997</v>
      </c>
      <c r="H28" s="29">
        <f>+'(skema1-7_2014 - 14pl)'!H28*'Skema1-7_2014'!$H$1</f>
        <v>60323.354999999996</v>
      </c>
      <c r="I28" s="29">
        <f>+'(skema1-7_2014 - 14pl)'!I28*'Skema1-7_2014'!$H$1</f>
        <v>64137.578921999993</v>
      </c>
      <c r="J28" s="9">
        <f t="shared" si="2"/>
        <v>953602.30790099979</v>
      </c>
    </row>
    <row r="29" spans="1:11" s="24" customFormat="1" ht="13.5" customHeight="1" x14ac:dyDescent="0.2">
      <c r="A29" s="13"/>
      <c r="B29" s="13" t="s">
        <v>16</v>
      </c>
      <c r="C29" s="14">
        <f t="shared" ref="C29:J29" si="3">SUM(C5:C28)</f>
        <v>57031477.244574033</v>
      </c>
      <c r="D29" s="14">
        <f t="shared" si="3"/>
        <v>2122666.0791616091</v>
      </c>
      <c r="E29" s="14">
        <f t="shared" si="3"/>
        <v>2733304.7895942386</v>
      </c>
      <c r="F29" s="14">
        <f t="shared" si="3"/>
        <v>59658.980426999995</v>
      </c>
      <c r="G29" s="14">
        <f t="shared" si="3"/>
        <v>273126.58607787749</v>
      </c>
      <c r="H29" s="14">
        <f t="shared" si="3"/>
        <v>-1540344.8345700968</v>
      </c>
      <c r="I29" s="14">
        <f t="shared" si="3"/>
        <v>17880.608765519821</v>
      </c>
      <c r="J29" s="14">
        <f t="shared" si="3"/>
        <v>63009741.206441626</v>
      </c>
      <c r="K29" s="35"/>
    </row>
    <row r="30" spans="1:11" s="24" customFormat="1" ht="13.5" customHeight="1" x14ac:dyDescent="0.2">
      <c r="A30" s="37"/>
      <c r="B30" s="15"/>
      <c r="C30" s="16"/>
      <c r="D30" s="16"/>
      <c r="E30" s="16"/>
      <c r="F30" s="16"/>
      <c r="G30" s="16"/>
      <c r="H30" s="16"/>
      <c r="I30" s="16"/>
      <c r="J30" s="16"/>
    </row>
    <row r="31" spans="1:11" s="24" customFormat="1" ht="13.5" customHeight="1" x14ac:dyDescent="0.2">
      <c r="A31" s="37"/>
      <c r="B31" s="17" t="s">
        <v>30</v>
      </c>
      <c r="C31" s="18">
        <f t="shared" ref="C31:J31" si="4">SUM(C5:C10)</f>
        <v>18020749.436228968</v>
      </c>
      <c r="D31" s="18">
        <f t="shared" si="4"/>
        <v>160107.9259906091</v>
      </c>
      <c r="E31" s="18">
        <f t="shared" si="4"/>
        <v>1672208.3489502387</v>
      </c>
      <c r="F31" s="18">
        <f t="shared" si="4"/>
        <v>0</v>
      </c>
      <c r="G31" s="18">
        <f t="shared" si="4"/>
        <v>68070.336177150006</v>
      </c>
      <c r="H31" s="18">
        <f t="shared" si="4"/>
        <v>-2366010.3607708984</v>
      </c>
      <c r="I31" s="18">
        <f t="shared" si="4"/>
        <v>20152.119184709889</v>
      </c>
      <c r="J31" s="6">
        <f t="shared" si="4"/>
        <v>22063468.050390895</v>
      </c>
    </row>
    <row r="32" spans="1:11" s="24" customFormat="1" ht="13.5" customHeight="1" x14ac:dyDescent="0.2">
      <c r="A32" s="37"/>
      <c r="B32" s="19" t="s">
        <v>31</v>
      </c>
      <c r="C32" s="160">
        <f>SUM(C11:C14)</f>
        <v>7037430.709485149</v>
      </c>
      <c r="D32" s="160">
        <f t="shared" ref="D32:I32" si="5">SUM(D11:D14)</f>
        <v>730899.96317100001</v>
      </c>
      <c r="E32" s="160">
        <f t="shared" si="5"/>
        <v>335524.909644</v>
      </c>
      <c r="F32" s="160">
        <f t="shared" si="5"/>
        <v>7486.1369999999988</v>
      </c>
      <c r="G32" s="160">
        <f t="shared" si="5"/>
        <v>27983.125500727503</v>
      </c>
      <c r="H32" s="160">
        <f t="shared" si="5"/>
        <v>244903.47299001491</v>
      </c>
      <c r="I32" s="160">
        <f t="shared" si="5"/>
        <v>361.50258080993808</v>
      </c>
      <c r="J32" s="161">
        <f>SUM(J11:J14)</f>
        <v>7823121.3442285974</v>
      </c>
    </row>
    <row r="33" spans="1:10" s="24" customFormat="1" ht="13.5" customHeight="1" x14ac:dyDescent="0.2">
      <c r="A33" s="37"/>
      <c r="B33" s="19" t="s">
        <v>32</v>
      </c>
      <c r="C33" s="5">
        <f>SUM(C15:C20)</f>
        <v>13324869.261</v>
      </c>
      <c r="D33" s="5">
        <f t="shared" ref="D33:I33" si="6">SUM(D15:D20)</f>
        <v>376158.80699999997</v>
      </c>
      <c r="E33" s="5">
        <f t="shared" si="6"/>
        <v>275349.69899999996</v>
      </c>
      <c r="F33" s="5">
        <f t="shared" si="6"/>
        <v>38961.298475999996</v>
      </c>
      <c r="G33" s="5">
        <f t="shared" si="6"/>
        <v>33465.6054</v>
      </c>
      <c r="H33" s="5">
        <f t="shared" si="6"/>
        <v>510928.82608521194</v>
      </c>
      <c r="I33" s="5">
        <f t="shared" si="6"/>
        <v>0</v>
      </c>
      <c r="J33" s="8">
        <f>SUM(J15:J20)</f>
        <v>13393022.037038788</v>
      </c>
    </row>
    <row r="34" spans="1:10" s="24" customFormat="1" ht="13.5" customHeight="1" x14ac:dyDescent="0.2">
      <c r="A34" s="37"/>
      <c r="B34" s="19" t="s">
        <v>33</v>
      </c>
      <c r="C34" s="5">
        <f>SUM(C21:C25)</f>
        <v>12796859.002859922</v>
      </c>
      <c r="D34" s="5">
        <f t="shared" ref="D34:I34" si="7">SUM(D21:D25)</f>
        <v>568066.70699999994</v>
      </c>
      <c r="E34" s="5">
        <f t="shared" si="7"/>
        <v>306999.75599999994</v>
      </c>
      <c r="F34" s="5">
        <f t="shared" si="7"/>
        <v>6590.1599999999989</v>
      </c>
      <c r="G34" s="5">
        <f t="shared" si="7"/>
        <v>40652.54099999999</v>
      </c>
      <c r="H34" s="5">
        <f t="shared" si="7"/>
        <v>-247871.47087442453</v>
      </c>
      <c r="I34" s="5">
        <f t="shared" si="7"/>
        <v>-2633.0129999999995</v>
      </c>
      <c r="J34" s="8">
        <f>SUM(J21:J25)</f>
        <v>13875187.248734348</v>
      </c>
    </row>
    <row r="35" spans="1:10" s="24" customFormat="1" ht="13.5" customHeight="1" x14ac:dyDescent="0.2">
      <c r="A35" s="38"/>
      <c r="B35" s="20" t="s">
        <v>34</v>
      </c>
      <c r="C35" s="10">
        <f>+SUM(C26:C28)</f>
        <v>5851568.835</v>
      </c>
      <c r="D35" s="10">
        <f t="shared" ref="D35:I35" si="8">+SUM(D26:D28)</f>
        <v>287432.67599999998</v>
      </c>
      <c r="E35" s="10">
        <f t="shared" si="8"/>
        <v>143222.076</v>
      </c>
      <c r="F35" s="10">
        <f t="shared" si="8"/>
        <v>6621.384951</v>
      </c>
      <c r="G35" s="10">
        <f t="shared" si="8"/>
        <v>102954.97799999999</v>
      </c>
      <c r="H35" s="10">
        <f t="shared" si="8"/>
        <v>317704.69799999997</v>
      </c>
      <c r="I35" s="10">
        <f t="shared" si="8"/>
        <v>0</v>
      </c>
      <c r="J35" s="21">
        <f>+SUM(J26:J28)</f>
        <v>5854942.5260489993</v>
      </c>
    </row>
    <row r="36" spans="1:10" s="24" customFormat="1" ht="13.5" customHeight="1" x14ac:dyDescent="0.2">
      <c r="A36" s="38"/>
      <c r="B36" s="13" t="s">
        <v>16</v>
      </c>
      <c r="C36" s="18">
        <f>+SUM(C31:C35)</f>
        <v>57031477.24457404</v>
      </c>
      <c r="D36" s="22">
        <f t="shared" ref="D36:J36" si="9">+SUM(D31:D35)</f>
        <v>2122666.0791616091</v>
      </c>
      <c r="E36" s="22">
        <f t="shared" si="9"/>
        <v>2733304.7895942386</v>
      </c>
      <c r="F36" s="22">
        <f t="shared" si="9"/>
        <v>59658.980426999995</v>
      </c>
      <c r="G36" s="22">
        <f t="shared" si="9"/>
        <v>273126.58607787749</v>
      </c>
      <c r="H36" s="22">
        <f t="shared" si="9"/>
        <v>-1540344.8345700959</v>
      </c>
      <c r="I36" s="22">
        <f t="shared" si="9"/>
        <v>17880.608765519828</v>
      </c>
      <c r="J36" s="23">
        <f t="shared" si="9"/>
        <v>63009741.206441626</v>
      </c>
    </row>
    <row r="37" spans="1:10" s="24" customFormat="1" ht="13.5" customHeight="1" x14ac:dyDescent="0.2">
      <c r="B37" s="78"/>
      <c r="C37" s="25"/>
      <c r="D37" s="26"/>
      <c r="E37" s="26"/>
      <c r="F37" s="26"/>
      <c r="G37" s="26"/>
      <c r="H37" s="26"/>
      <c r="I37" s="26"/>
      <c r="J37" s="26"/>
    </row>
    <row r="38" spans="1:10" s="24" customFormat="1" ht="13.5" customHeight="1" x14ac:dyDescent="0.2">
      <c r="B38" s="78"/>
      <c r="C38" s="36"/>
      <c r="D38" s="36"/>
      <c r="E38" s="36"/>
      <c r="F38" s="36"/>
      <c r="G38" s="36"/>
      <c r="H38" s="36"/>
      <c r="I38" s="36"/>
    </row>
    <row r="39" spans="1:10" s="24" customFormat="1" ht="13.5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</row>
    <row r="40" spans="1:10" s="24" customFormat="1" ht="13.5" customHeight="1" x14ac:dyDescent="0.2">
      <c r="C40" s="36"/>
      <c r="D40" s="36"/>
      <c r="E40" s="36"/>
      <c r="F40" s="36"/>
      <c r="G40" s="36"/>
      <c r="H40" s="36"/>
      <c r="I40" s="36"/>
      <c r="J40" s="36"/>
    </row>
    <row r="41" spans="1:10" s="24" customFormat="1" ht="13.5" customHeight="1" x14ac:dyDescent="0.2"/>
    <row r="42" spans="1:10" s="24" customFormat="1" ht="13.5" customHeight="1" x14ac:dyDescent="0.2">
      <c r="C42" s="26"/>
      <c r="D42" s="26"/>
      <c r="E42" s="26"/>
      <c r="F42" s="26"/>
      <c r="G42" s="26"/>
      <c r="H42" s="26"/>
      <c r="I42" s="26"/>
      <c r="J42" s="26"/>
    </row>
    <row r="43" spans="1:10" s="24" customFormat="1" ht="31.5" customHeight="1" x14ac:dyDescent="0.2">
      <c r="C43" s="26"/>
      <c r="D43" s="26"/>
      <c r="E43" s="26"/>
      <c r="F43" s="26"/>
      <c r="G43" s="26"/>
      <c r="H43" s="26"/>
      <c r="I43" s="26"/>
      <c r="J43" s="26"/>
    </row>
    <row r="44" spans="1:10" s="24" customFormat="1" ht="13.5" customHeight="1" x14ac:dyDescent="0.2">
      <c r="C44" s="26"/>
      <c r="D44" s="26"/>
      <c r="E44" s="26"/>
      <c r="F44" s="26"/>
      <c r="G44" s="26"/>
      <c r="H44" s="26"/>
      <c r="I44" s="26"/>
      <c r="J44" s="26"/>
    </row>
    <row r="45" spans="1:10" s="24" customFormat="1" x14ac:dyDescent="0.2">
      <c r="C45" s="26"/>
      <c r="D45" s="26"/>
      <c r="E45" s="26"/>
      <c r="F45" s="26"/>
      <c r="G45" s="26"/>
      <c r="H45" s="26"/>
      <c r="I45" s="26"/>
      <c r="J45" s="26"/>
    </row>
    <row r="46" spans="1:10" s="24" customFormat="1" x14ac:dyDescent="0.2">
      <c r="C46" s="26"/>
      <c r="D46" s="26"/>
      <c r="E46" s="26"/>
      <c r="F46" s="26"/>
      <c r="G46" s="26"/>
      <c r="H46" s="26"/>
      <c r="I46" s="26"/>
      <c r="J46" s="26"/>
    </row>
    <row r="47" spans="1:10" s="24" customFormat="1" x14ac:dyDescent="0.2">
      <c r="C47" s="26"/>
      <c r="D47" s="26"/>
      <c r="E47" s="26"/>
      <c r="F47" s="26"/>
      <c r="G47" s="26"/>
      <c r="H47" s="26"/>
      <c r="I47" s="26"/>
      <c r="J47" s="26"/>
    </row>
    <row r="48" spans="1:10" s="24" customFormat="1" x14ac:dyDescent="0.2">
      <c r="C48" s="26"/>
      <c r="D48" s="26"/>
      <c r="E48" s="26"/>
      <c r="F48" s="26"/>
      <c r="G48" s="26"/>
      <c r="H48" s="26"/>
      <c r="I48" s="26"/>
      <c r="J48" s="26"/>
    </row>
    <row r="49" spans="3:10" s="24" customFormat="1" x14ac:dyDescent="0.2">
      <c r="C49" s="26"/>
      <c r="D49" s="26"/>
      <c r="E49" s="26"/>
      <c r="F49" s="26"/>
      <c r="G49" s="26"/>
      <c r="H49" s="26"/>
      <c r="I49" s="26"/>
      <c r="J49" s="26"/>
    </row>
    <row r="50" spans="3:10" s="24" customFormat="1" x14ac:dyDescent="0.2">
      <c r="C50" s="26"/>
      <c r="D50" s="26"/>
      <c r="E50" s="26"/>
      <c r="F50" s="26"/>
      <c r="G50" s="26"/>
      <c r="H50" s="26"/>
      <c r="I50" s="26"/>
      <c r="J50" s="26"/>
    </row>
    <row r="51" spans="3:10" s="24" customFormat="1" x14ac:dyDescent="0.2">
      <c r="C51" s="26"/>
      <c r="D51" s="26"/>
      <c r="E51" s="26"/>
      <c r="F51" s="26"/>
      <c r="G51" s="26"/>
      <c r="H51" s="26"/>
      <c r="I51" s="26"/>
      <c r="J51" s="26"/>
    </row>
    <row r="52" spans="3:10" s="24" customFormat="1" x14ac:dyDescent="0.2"/>
    <row r="53" spans="3:10" s="24" customFormat="1" x14ac:dyDescent="0.2"/>
    <row r="54" spans="3:10" s="24" customFormat="1" x14ac:dyDescent="0.2"/>
    <row r="55" spans="3:10" s="24" customFormat="1" x14ac:dyDescent="0.2">
      <c r="C55" s="26"/>
      <c r="D55" s="26"/>
      <c r="E55" s="26"/>
      <c r="F55" s="26"/>
      <c r="G55" s="26"/>
      <c r="H55" s="26"/>
      <c r="I55" s="26"/>
      <c r="J55" s="26"/>
    </row>
    <row r="56" spans="3:10" s="24" customFormat="1" x14ac:dyDescent="0.2">
      <c r="C56" s="26"/>
      <c r="D56" s="26"/>
      <c r="E56" s="26"/>
      <c r="F56" s="26"/>
      <c r="G56" s="26"/>
      <c r="H56" s="26"/>
      <c r="I56" s="26"/>
      <c r="J56" s="26"/>
    </row>
    <row r="57" spans="3:10" s="24" customFormat="1" x14ac:dyDescent="0.2">
      <c r="C57" s="26"/>
      <c r="D57" s="26"/>
      <c r="E57" s="26"/>
      <c r="F57" s="26"/>
      <c r="G57" s="26"/>
      <c r="H57" s="26"/>
      <c r="I57" s="26"/>
      <c r="J57" s="26"/>
    </row>
    <row r="58" spans="3:10" s="24" customFormat="1" x14ac:dyDescent="0.2">
      <c r="C58" s="26"/>
      <c r="D58" s="26"/>
      <c r="E58" s="26"/>
      <c r="F58" s="26"/>
      <c r="G58" s="26"/>
      <c r="H58" s="26"/>
      <c r="I58" s="26"/>
      <c r="J58" s="26"/>
    </row>
    <row r="59" spans="3:10" s="24" customFormat="1" x14ac:dyDescent="0.2">
      <c r="C59" s="26"/>
      <c r="D59" s="26"/>
      <c r="E59" s="26"/>
      <c r="F59" s="26"/>
      <c r="G59" s="26"/>
      <c r="H59" s="26"/>
      <c r="I59" s="26"/>
      <c r="J59" s="26"/>
    </row>
    <row r="60" spans="3:10" s="24" customFormat="1" x14ac:dyDescent="0.2">
      <c r="C60" s="26"/>
      <c r="D60" s="26"/>
      <c r="E60" s="26"/>
      <c r="F60" s="26"/>
      <c r="G60" s="26"/>
      <c r="H60" s="26"/>
      <c r="I60" s="26"/>
      <c r="J60" s="26"/>
    </row>
    <row r="61" spans="3:10" s="24" customFormat="1" x14ac:dyDescent="0.2">
      <c r="C61" s="26"/>
      <c r="D61" s="26"/>
      <c r="E61" s="26"/>
      <c r="F61" s="26"/>
      <c r="G61" s="26"/>
      <c r="H61" s="26"/>
      <c r="I61" s="26"/>
      <c r="J61" s="26"/>
    </row>
    <row r="62" spans="3:10" s="24" customFormat="1" x14ac:dyDescent="0.2">
      <c r="C62" s="26"/>
      <c r="D62" s="26"/>
      <c r="E62" s="26"/>
      <c r="F62" s="26"/>
      <c r="G62" s="26"/>
      <c r="H62" s="26"/>
      <c r="I62" s="26"/>
      <c r="J62" s="26"/>
    </row>
    <row r="63" spans="3:10" s="24" customFormat="1" x14ac:dyDescent="0.2">
      <c r="C63" s="26"/>
      <c r="D63" s="26"/>
      <c r="E63" s="26"/>
      <c r="F63" s="26"/>
      <c r="G63" s="26"/>
      <c r="H63" s="26"/>
      <c r="I63" s="26"/>
      <c r="J63" s="26"/>
    </row>
    <row r="64" spans="3:10" s="24" customFormat="1" x14ac:dyDescent="0.2">
      <c r="C64" s="26"/>
      <c r="D64" s="26"/>
      <c r="E64" s="26"/>
      <c r="F64" s="26"/>
      <c r="G64" s="26"/>
      <c r="H64" s="26"/>
      <c r="I64" s="26"/>
      <c r="J64" s="26"/>
    </row>
    <row r="65" spans="3:10" s="24" customFormat="1" x14ac:dyDescent="0.2">
      <c r="C65" s="26"/>
      <c r="D65" s="26"/>
      <c r="E65" s="26"/>
      <c r="F65" s="26"/>
      <c r="G65" s="26"/>
      <c r="H65" s="26"/>
      <c r="I65" s="26"/>
      <c r="J65" s="26"/>
    </row>
    <row r="66" spans="3:10" s="24" customFormat="1" x14ac:dyDescent="0.2">
      <c r="C66" s="26"/>
      <c r="D66" s="26"/>
      <c r="E66" s="26"/>
      <c r="F66" s="26"/>
      <c r="G66" s="26"/>
      <c r="H66" s="26"/>
      <c r="I66" s="26"/>
      <c r="J66" s="26"/>
    </row>
    <row r="67" spans="3:10" s="24" customFormat="1" x14ac:dyDescent="0.2">
      <c r="C67" s="26"/>
      <c r="D67" s="26"/>
      <c r="E67" s="26"/>
      <c r="F67" s="26"/>
      <c r="G67" s="26"/>
      <c r="H67" s="26"/>
      <c r="I67" s="26"/>
      <c r="J67" s="26"/>
    </row>
    <row r="68" spans="3:10" s="24" customFormat="1" x14ac:dyDescent="0.2">
      <c r="C68" s="26"/>
      <c r="D68" s="26"/>
      <c r="E68" s="26"/>
      <c r="F68" s="26"/>
      <c r="G68" s="26"/>
      <c r="H68" s="26"/>
      <c r="I68" s="26"/>
      <c r="J68" s="26"/>
    </row>
    <row r="69" spans="3:10" s="24" customFormat="1" x14ac:dyDescent="0.2">
      <c r="C69" s="26"/>
      <c r="D69" s="26"/>
      <c r="E69" s="26"/>
      <c r="F69" s="26"/>
      <c r="G69" s="26"/>
      <c r="H69" s="26"/>
      <c r="I69" s="26"/>
      <c r="J69" s="26"/>
    </row>
    <row r="70" spans="3:10" s="24" customFormat="1" x14ac:dyDescent="0.2">
      <c r="C70" s="26"/>
      <c r="D70" s="26"/>
      <c r="E70" s="26"/>
      <c r="F70" s="26"/>
      <c r="G70" s="26"/>
      <c r="H70" s="26"/>
      <c r="I70" s="26"/>
      <c r="J70" s="26"/>
    </row>
    <row r="71" spans="3:10" s="24" customFormat="1" x14ac:dyDescent="0.2">
      <c r="C71" s="26"/>
      <c r="D71" s="26"/>
      <c r="E71" s="26"/>
      <c r="F71" s="26"/>
      <c r="G71" s="26"/>
      <c r="H71" s="26"/>
      <c r="I71" s="26"/>
      <c r="J71" s="26"/>
    </row>
    <row r="72" spans="3:10" s="24" customFormat="1" x14ac:dyDescent="0.2">
      <c r="C72" s="26"/>
      <c r="D72" s="26"/>
      <c r="E72" s="26"/>
      <c r="F72" s="26"/>
      <c r="G72" s="26"/>
      <c r="H72" s="26"/>
      <c r="I72" s="26"/>
      <c r="J72" s="26"/>
    </row>
    <row r="73" spans="3:10" s="24" customFormat="1" x14ac:dyDescent="0.2">
      <c r="C73" s="26"/>
      <c r="D73" s="26"/>
      <c r="E73" s="26"/>
      <c r="F73" s="26"/>
      <c r="G73" s="26"/>
      <c r="H73" s="26"/>
      <c r="I73" s="26"/>
      <c r="J73" s="26"/>
    </row>
    <row r="74" spans="3:10" s="24" customFormat="1" x14ac:dyDescent="0.2">
      <c r="C74" s="26"/>
      <c r="D74" s="26"/>
      <c r="E74" s="26"/>
      <c r="F74" s="26"/>
      <c r="G74" s="26"/>
      <c r="H74" s="26"/>
      <c r="I74" s="26"/>
      <c r="J74" s="26"/>
    </row>
    <row r="75" spans="3:10" s="24" customFormat="1" x14ac:dyDescent="0.2">
      <c r="C75" s="26"/>
      <c r="D75" s="26"/>
      <c r="E75" s="26"/>
      <c r="F75" s="26"/>
      <c r="G75" s="26"/>
      <c r="H75" s="26"/>
      <c r="I75" s="26"/>
      <c r="J75" s="26"/>
    </row>
    <row r="76" spans="3:10" s="24" customFormat="1" x14ac:dyDescent="0.2">
      <c r="C76" s="26"/>
      <c r="D76" s="26"/>
      <c r="E76" s="26"/>
      <c r="F76" s="26"/>
      <c r="G76" s="26"/>
      <c r="H76" s="26"/>
      <c r="I76" s="26"/>
      <c r="J76" s="26"/>
    </row>
    <row r="77" spans="3:10" s="24" customFormat="1" x14ac:dyDescent="0.2">
      <c r="C77" s="26"/>
      <c r="D77" s="26"/>
      <c r="E77" s="26"/>
      <c r="F77" s="26"/>
      <c r="G77" s="26"/>
      <c r="H77" s="26"/>
      <c r="I77" s="26"/>
      <c r="J77" s="26"/>
    </row>
    <row r="78" spans="3:10" s="24" customFormat="1" x14ac:dyDescent="0.2">
      <c r="C78" s="26"/>
      <c r="D78" s="26"/>
      <c r="E78" s="26"/>
      <c r="F78" s="26"/>
      <c r="G78" s="26"/>
      <c r="H78" s="26"/>
      <c r="I78" s="26"/>
      <c r="J78" s="26"/>
    </row>
    <row r="79" spans="3:10" s="24" customFormat="1" x14ac:dyDescent="0.2">
      <c r="C79" s="26"/>
      <c r="D79" s="26"/>
      <c r="E79" s="26"/>
      <c r="F79" s="26"/>
      <c r="G79" s="26"/>
      <c r="H79" s="26"/>
      <c r="I79" s="26"/>
      <c r="J79" s="26"/>
    </row>
    <row r="80" spans="3:10" s="24" customFormat="1" x14ac:dyDescent="0.2">
      <c r="C80" s="26"/>
      <c r="D80" s="26"/>
      <c r="E80" s="26"/>
      <c r="F80" s="26"/>
      <c r="G80" s="26"/>
      <c r="H80" s="26"/>
      <c r="I80" s="26"/>
      <c r="J80" s="26"/>
    </row>
    <row r="81" spans="3:10" s="24" customFormat="1" x14ac:dyDescent="0.2">
      <c r="C81" s="26"/>
      <c r="D81" s="26"/>
      <c r="E81" s="26"/>
      <c r="F81" s="26"/>
      <c r="G81" s="26"/>
      <c r="H81" s="26"/>
      <c r="I81" s="26"/>
      <c r="J81" s="26"/>
    </row>
    <row r="82" spans="3:10" s="24" customFormat="1" x14ac:dyDescent="0.2">
      <c r="C82" s="26"/>
      <c r="D82" s="26"/>
      <c r="E82" s="26"/>
      <c r="F82" s="26"/>
      <c r="G82" s="26"/>
      <c r="H82" s="26"/>
      <c r="I82" s="26"/>
      <c r="J82" s="26"/>
    </row>
    <row r="83" spans="3:10" s="24" customFormat="1" x14ac:dyDescent="0.2">
      <c r="C83" s="26"/>
      <c r="D83" s="26"/>
      <c r="E83" s="26"/>
      <c r="F83" s="26"/>
      <c r="G83" s="26"/>
      <c r="H83" s="26"/>
      <c r="I83" s="26"/>
      <c r="J83" s="26"/>
    </row>
    <row r="84" spans="3:10" s="24" customFormat="1" x14ac:dyDescent="0.2">
      <c r="C84" s="26"/>
      <c r="D84" s="26"/>
      <c r="E84" s="26"/>
      <c r="F84" s="26"/>
      <c r="G84" s="26"/>
      <c r="H84" s="26"/>
      <c r="I84" s="26"/>
      <c r="J84" s="26"/>
    </row>
  </sheetData>
  <pageMargins left="0.51181102362204722" right="0.43307086614173229" top="0.51181102362204722" bottom="0.19685039370078741" header="0.23622047244094491" footer="0.23622047244094491"/>
  <pageSetup paperSize="9" scale="47" orientation="landscape" horizontalDpi="300" verticalDpi="300" r:id="rId1"/>
  <headerFooter alignWithMargins="0">
    <oddHeader>&amp;CSide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O45"/>
  <sheetViews>
    <sheetView zoomScaleNormal="100" workbookViewId="0">
      <selection activeCell="L5" sqref="L5"/>
    </sheetView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9" width="10" style="26" customWidth="1"/>
    <col min="10" max="10" width="19.28515625" style="26" customWidth="1"/>
    <col min="11" max="11" width="12.7109375" style="24" customWidth="1"/>
    <col min="12" max="12" width="9.140625" style="80"/>
    <col min="13" max="13" width="9.140625" style="24"/>
    <col min="14" max="14" width="12.85546875" style="24" customWidth="1"/>
    <col min="15" max="16384" width="9.140625" style="24"/>
  </cols>
  <sheetData>
    <row r="1" spans="1:15" ht="15.75" x14ac:dyDescent="0.25">
      <c r="A1" s="72" t="str">
        <f>+'Skema1-7_2014'!A1</f>
        <v>Endelig version 12. december 2016</v>
      </c>
      <c r="F1" s="38"/>
      <c r="L1" s="79"/>
      <c r="M1" s="39"/>
    </row>
    <row r="2" spans="1:15" ht="13.5" customHeight="1" x14ac:dyDescent="0.2">
      <c r="A2" s="31" t="s">
        <v>131</v>
      </c>
      <c r="E2" s="27"/>
      <c r="F2" s="27"/>
      <c r="G2" s="27"/>
      <c r="H2" s="28"/>
      <c r="I2" s="32"/>
      <c r="J2" s="28"/>
      <c r="L2" s="79"/>
      <c r="M2" s="39"/>
    </row>
    <row r="3" spans="1:15" ht="13.5" customHeight="1" x14ac:dyDescent="0.2">
      <c r="A3" s="33" t="s">
        <v>39</v>
      </c>
      <c r="E3" s="27"/>
      <c r="F3" s="27"/>
      <c r="G3" s="27"/>
      <c r="H3" s="28"/>
      <c r="I3" s="27"/>
      <c r="J3" s="28"/>
      <c r="L3" s="79"/>
      <c r="M3" s="39"/>
    </row>
    <row r="4" spans="1:15" ht="54" customHeight="1" x14ac:dyDescent="0.2">
      <c r="A4" s="73" t="s">
        <v>8</v>
      </c>
      <c r="B4" s="73" t="s">
        <v>0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17</v>
      </c>
      <c r="L4" s="199">
        <v>1813</v>
      </c>
      <c r="M4" s="39"/>
    </row>
    <row r="5" spans="1:15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47">
        <v>6088695.403930001</v>
      </c>
      <c r="D5" s="5">
        <v>59835.424561851949</v>
      </c>
      <c r="E5" s="5">
        <v>750864.81861773611</v>
      </c>
      <c r="F5" s="5">
        <v>0</v>
      </c>
      <c r="G5" s="5">
        <v>81294.924830000004</v>
      </c>
      <c r="H5" s="5">
        <v>-1947889.940745882</v>
      </c>
      <c r="I5" s="5">
        <v>14927.40087292355</v>
      </c>
      <c r="J5" s="9">
        <f>SUM(C5:E5)-SUM(F5:I5)-L5</f>
        <v>8737624.6037291158</v>
      </c>
      <c r="K5" s="165"/>
      <c r="L5" s="16">
        <v>13438.65842343136</v>
      </c>
      <c r="M5" s="80"/>
      <c r="N5" s="80"/>
    </row>
    <row r="6" spans="1:15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47">
        <v>2359019.9190699998</v>
      </c>
      <c r="D6" s="5">
        <v>15772.197667209566</v>
      </c>
      <c r="E6" s="5">
        <v>227743.51817333908</v>
      </c>
      <c r="F6" s="5">
        <v>0</v>
      </c>
      <c r="G6" s="5">
        <v>2748.1939899999998</v>
      </c>
      <c r="H6" s="5">
        <v>-43130.637843410383</v>
      </c>
      <c r="I6" s="5">
        <v>-25561.493889239544</v>
      </c>
      <c r="J6" s="9">
        <f t="shared" ref="J6:J9" si="0">SUM(C6:E6)-SUM(F6:I6)-L6</f>
        <v>2646576.9618363557</v>
      </c>
      <c r="K6" s="165"/>
      <c r="L6" s="16">
        <v>21902.610816842178</v>
      </c>
      <c r="M6" s="80"/>
      <c r="N6" s="80"/>
    </row>
    <row r="7" spans="1:15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47">
        <v>2709392.1628699997</v>
      </c>
      <c r="D7" s="5">
        <v>18066.655338847315</v>
      </c>
      <c r="E7" s="5">
        <v>263304.73191593681</v>
      </c>
      <c r="F7" s="5">
        <v>0</v>
      </c>
      <c r="G7" s="5">
        <v>6759.4602499999992</v>
      </c>
      <c r="H7" s="5">
        <v>-59816.195556263301</v>
      </c>
      <c r="I7" s="5">
        <v>7337.1075881137385</v>
      </c>
      <c r="J7" s="9">
        <f t="shared" si="0"/>
        <v>3020231.1445902255</v>
      </c>
      <c r="K7" s="165"/>
      <c r="L7" s="16">
        <v>16252.033252708148</v>
      </c>
      <c r="M7" s="80"/>
      <c r="N7" s="80"/>
      <c r="O7" s="80"/>
    </row>
    <row r="8" spans="1:15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47">
        <v>4303537.9490999999</v>
      </c>
      <c r="D8" s="5">
        <v>31636.41608309951</v>
      </c>
      <c r="E8" s="5">
        <v>421245.92255759257</v>
      </c>
      <c r="F8" s="5">
        <v>0</v>
      </c>
      <c r="G8" s="5">
        <v>20970.192109999996</v>
      </c>
      <c r="H8" s="5">
        <v>-180906.58219861038</v>
      </c>
      <c r="I8" s="5">
        <v>28615.54657351147</v>
      </c>
      <c r="J8" s="9">
        <f t="shared" si="0"/>
        <v>4875729.0635562707</v>
      </c>
      <c r="K8" s="165"/>
      <c r="L8" s="16">
        <v>12012.067699520016</v>
      </c>
      <c r="M8" s="80"/>
      <c r="N8" s="80"/>
      <c r="O8" s="80"/>
    </row>
    <row r="9" spans="1:15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47">
        <v>2300303.9148800001</v>
      </c>
      <c r="D9" s="5">
        <v>14765.758082374581</v>
      </c>
      <c r="E9" s="5">
        <v>215390.2082767963</v>
      </c>
      <c r="F9" s="5">
        <v>0</v>
      </c>
      <c r="G9" s="5">
        <v>10791.524424000001</v>
      </c>
      <c r="H9" s="5">
        <v>92646.447107416898</v>
      </c>
      <c r="I9" s="5">
        <v>-17173.804033419488</v>
      </c>
      <c r="J9" s="9">
        <f t="shared" si="0"/>
        <v>2440415.5177457174</v>
      </c>
      <c r="K9" s="165"/>
      <c r="L9" s="16">
        <v>3780.1959954555946</v>
      </c>
      <c r="M9" s="80"/>
      <c r="N9" s="80"/>
      <c r="O9" s="80"/>
    </row>
    <row r="10" spans="1:15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47">
        <v>397592.55919</v>
      </c>
      <c r="D10" s="5">
        <v>2561.9503441764468</v>
      </c>
      <c r="E10" s="5">
        <v>37040.333149353442</v>
      </c>
      <c r="F10" s="5">
        <v>0</v>
      </c>
      <c r="G10" s="5">
        <v>1016.6615</v>
      </c>
      <c r="H10" s="5">
        <v>30051.327575701001</v>
      </c>
      <c r="I10" s="5">
        <v>6640.5023578332366</v>
      </c>
      <c r="J10" s="9">
        <f t="shared" ref="J10" si="1">SUM(C10:E10)-SUM(F10:I10)</f>
        <v>399486.35124999564</v>
      </c>
      <c r="K10" s="165"/>
      <c r="L10" s="16"/>
      <c r="M10" s="80"/>
      <c r="N10" s="80"/>
      <c r="O10" s="80"/>
    </row>
    <row r="11" spans="1:15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47">
        <v>2938997</v>
      </c>
      <c r="D11" s="5">
        <v>261313.12299999996</v>
      </c>
      <c r="E11" s="5">
        <v>137313.33499999999</v>
      </c>
      <c r="F11" s="5">
        <v>0</v>
      </c>
      <c r="G11" s="5">
        <v>16525</v>
      </c>
      <c r="H11" s="5">
        <v>92388.999999899999</v>
      </c>
      <c r="I11" s="5">
        <v>22948</v>
      </c>
      <c r="J11" s="9">
        <f t="shared" ref="J11:J28" si="2">SUM(C11:E11)-SUM(F11:I11)</f>
        <v>3205761.4580001002</v>
      </c>
      <c r="K11" s="165"/>
      <c r="L11" s="16"/>
      <c r="M11" s="80"/>
      <c r="N11" s="80"/>
      <c r="O11" s="80"/>
    </row>
    <row r="12" spans="1:15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47">
        <v>993243.79840999993</v>
      </c>
      <c r="D12" s="5">
        <v>106584.20800000004</v>
      </c>
      <c r="E12" s="5">
        <v>51912.692000000003</v>
      </c>
      <c r="F12" s="5">
        <v>4751.4787213064901</v>
      </c>
      <c r="G12" s="5">
        <v>9692.7525013991235</v>
      </c>
      <c r="H12" s="5">
        <v>29571.859880019834</v>
      </c>
      <c r="I12" s="5">
        <v>-27860.80927043721</v>
      </c>
      <c r="J12" s="9">
        <f t="shared" si="2"/>
        <v>1135585.4165777117</v>
      </c>
      <c r="K12" s="165"/>
      <c r="L12" s="16"/>
      <c r="M12" s="80"/>
      <c r="N12" s="80"/>
      <c r="O12" s="80"/>
    </row>
    <row r="13" spans="1:15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47">
        <v>2332006</v>
      </c>
      <c r="D13" s="5">
        <v>250076.71499999997</v>
      </c>
      <c r="E13" s="5">
        <v>112073.712</v>
      </c>
      <c r="F13" s="5">
        <v>992</v>
      </c>
      <c r="G13" s="5">
        <v>20572</v>
      </c>
      <c r="H13" s="5">
        <v>110730</v>
      </c>
      <c r="I13" s="5">
        <v>58118</v>
      </c>
      <c r="J13" s="9">
        <f t="shared" si="2"/>
        <v>2503744.4269999997</v>
      </c>
      <c r="K13" s="165"/>
      <c r="L13" s="16"/>
      <c r="M13" s="80"/>
      <c r="N13" s="80"/>
      <c r="O13" s="80"/>
    </row>
    <row r="14" spans="1:15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47">
        <v>708682.90732000011</v>
      </c>
      <c r="D14" s="5">
        <v>90299.705000000016</v>
      </c>
      <c r="E14" s="5">
        <v>37008.067999999999</v>
      </c>
      <c r="F14" s="5">
        <v>0</v>
      </c>
      <c r="G14" s="5">
        <v>4060.6704497999999</v>
      </c>
      <c r="H14" s="5">
        <v>20595.744966916278</v>
      </c>
      <c r="I14" s="5">
        <v>-52826.288</v>
      </c>
      <c r="J14" s="9">
        <f t="shared" si="2"/>
        <v>864160.55290328374</v>
      </c>
      <c r="K14" s="165"/>
      <c r="L14" s="16"/>
      <c r="M14" s="80"/>
      <c r="N14" s="80"/>
    </row>
    <row r="15" spans="1:15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47">
        <v>6473336</v>
      </c>
      <c r="D15" s="5">
        <v>226355</v>
      </c>
      <c r="E15" s="5">
        <v>136363</v>
      </c>
      <c r="F15" s="5">
        <v>8073</v>
      </c>
      <c r="G15" s="5">
        <v>15023</v>
      </c>
      <c r="H15" s="5">
        <v>204537</v>
      </c>
      <c r="I15" s="5">
        <v>-2017</v>
      </c>
      <c r="J15" s="9">
        <f t="shared" si="2"/>
        <v>6610438</v>
      </c>
      <c r="K15" s="165"/>
      <c r="L15" s="16"/>
      <c r="M15" s="80"/>
      <c r="N15" s="80"/>
    </row>
    <row r="16" spans="1:15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47">
        <v>1739140</v>
      </c>
      <c r="D16" s="5">
        <v>58405</v>
      </c>
      <c r="E16" s="5">
        <v>35185</v>
      </c>
      <c r="F16" s="5">
        <v>2249</v>
      </c>
      <c r="G16" s="5">
        <v>7071</v>
      </c>
      <c r="H16" s="5">
        <v>112541</v>
      </c>
      <c r="I16" s="5">
        <v>2267</v>
      </c>
      <c r="J16" s="9">
        <f t="shared" si="2"/>
        <v>1708602</v>
      </c>
      <c r="K16" s="165"/>
      <c r="L16" s="16"/>
      <c r="M16" s="80"/>
      <c r="N16" s="80"/>
    </row>
    <row r="17" spans="1:14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47">
        <v>1727783</v>
      </c>
      <c r="D17" s="5">
        <v>57822</v>
      </c>
      <c r="E17" s="5">
        <v>34834</v>
      </c>
      <c r="F17" s="5">
        <v>2544</v>
      </c>
      <c r="G17" s="5">
        <v>3737</v>
      </c>
      <c r="H17" s="5">
        <v>70224</v>
      </c>
      <c r="I17" s="5">
        <v>206</v>
      </c>
      <c r="J17" s="9">
        <f t="shared" si="2"/>
        <v>1743728</v>
      </c>
      <c r="K17" s="165"/>
      <c r="L17" s="16"/>
      <c r="M17" s="80"/>
      <c r="N17" s="80"/>
    </row>
    <row r="18" spans="1:14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47">
        <v>1415175</v>
      </c>
      <c r="D18" s="5">
        <v>47838</v>
      </c>
      <c r="E18" s="5">
        <v>28819</v>
      </c>
      <c r="F18" s="5">
        <v>15535</v>
      </c>
      <c r="G18" s="5">
        <v>1062</v>
      </c>
      <c r="H18" s="5">
        <v>45190</v>
      </c>
      <c r="I18" s="5">
        <v>-15702</v>
      </c>
      <c r="J18" s="9">
        <f t="shared" si="2"/>
        <v>1445747</v>
      </c>
      <c r="K18" s="165"/>
      <c r="L18" s="16"/>
      <c r="M18" s="80"/>
      <c r="N18" s="80"/>
    </row>
    <row r="19" spans="1:14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47">
        <v>1722572</v>
      </c>
      <c r="D19" s="5">
        <v>58469</v>
      </c>
      <c r="E19" s="5">
        <v>35223</v>
      </c>
      <c r="F19" s="5">
        <v>9287</v>
      </c>
      <c r="G19" s="5">
        <v>5263</v>
      </c>
      <c r="H19" s="5">
        <v>53824</v>
      </c>
      <c r="I19" s="5">
        <v>15247</v>
      </c>
      <c r="J19" s="9">
        <f t="shared" si="2"/>
        <v>1732643</v>
      </c>
      <c r="K19" s="165"/>
      <c r="L19" s="16"/>
      <c r="M19" s="80"/>
      <c r="N19" s="80"/>
    </row>
    <row r="20" spans="1:14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47">
        <v>75957</v>
      </c>
      <c r="D20" s="5">
        <v>3174</v>
      </c>
      <c r="E20" s="5">
        <v>1912</v>
      </c>
      <c r="F20" s="5">
        <v>0</v>
      </c>
      <c r="G20" s="5">
        <v>0</v>
      </c>
      <c r="H20" s="5">
        <v>1954</v>
      </c>
      <c r="I20" s="5">
        <v>-1</v>
      </c>
      <c r="J20" s="9">
        <f t="shared" si="2"/>
        <v>79090</v>
      </c>
      <c r="K20" s="165"/>
      <c r="L20" s="16"/>
      <c r="M20" s="80"/>
      <c r="N20" s="80"/>
    </row>
    <row r="21" spans="1:14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47">
        <v>946854</v>
      </c>
      <c r="D21" s="5">
        <v>36875</v>
      </c>
      <c r="E21" s="5">
        <v>20269</v>
      </c>
      <c r="F21" s="5">
        <v>903</v>
      </c>
      <c r="G21" s="5">
        <v>134</v>
      </c>
      <c r="H21" s="5">
        <v>44677</v>
      </c>
      <c r="I21" s="5">
        <v>-23222</v>
      </c>
      <c r="J21" s="9">
        <f t="shared" si="2"/>
        <v>981506</v>
      </c>
      <c r="K21" s="165"/>
      <c r="L21" s="16"/>
      <c r="M21" s="80"/>
      <c r="N21" s="80"/>
    </row>
    <row r="22" spans="1:14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47">
        <v>2216116</v>
      </c>
      <c r="D22" s="5">
        <v>85681</v>
      </c>
      <c r="E22" s="5">
        <v>48066</v>
      </c>
      <c r="F22" s="5">
        <v>0</v>
      </c>
      <c r="G22" s="5">
        <v>12032</v>
      </c>
      <c r="H22" s="5">
        <v>121036</v>
      </c>
      <c r="I22" s="5">
        <v>-15894</v>
      </c>
      <c r="J22" s="9">
        <f t="shared" si="2"/>
        <v>2232689</v>
      </c>
      <c r="K22" s="165"/>
      <c r="L22" s="16"/>
      <c r="M22" s="80"/>
      <c r="N22" s="80"/>
    </row>
    <row r="23" spans="1:14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47">
        <v>6248220</v>
      </c>
      <c r="D23" s="5">
        <v>330033</v>
      </c>
      <c r="E23" s="5">
        <v>148637</v>
      </c>
      <c r="F23" s="5">
        <v>0</v>
      </c>
      <c r="G23" s="5">
        <v>24754</v>
      </c>
      <c r="H23" s="5">
        <f>-475315+16100</f>
        <v>-459215</v>
      </c>
      <c r="I23" s="5">
        <v>51441</v>
      </c>
      <c r="J23" s="9">
        <f t="shared" si="2"/>
        <v>7109910</v>
      </c>
      <c r="K23" s="165"/>
      <c r="L23" s="16"/>
      <c r="M23" s="80"/>
      <c r="N23" s="80"/>
    </row>
    <row r="24" spans="1:14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47">
        <v>1080294</v>
      </c>
      <c r="D24" s="5">
        <v>41008</v>
      </c>
      <c r="E24" s="5">
        <v>23005</v>
      </c>
      <c r="F24" s="5">
        <v>6102</v>
      </c>
      <c r="G24" s="5">
        <v>336</v>
      </c>
      <c r="H24" s="5">
        <v>53405</v>
      </c>
      <c r="I24" s="5">
        <v>-13929</v>
      </c>
      <c r="J24" s="9">
        <f t="shared" si="2"/>
        <v>1098393</v>
      </c>
      <c r="K24" s="165"/>
      <c r="L24" s="16"/>
      <c r="M24" s="80"/>
      <c r="N24" s="80"/>
    </row>
    <row r="25" spans="1:14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47">
        <v>2371173</v>
      </c>
      <c r="D25" s="5">
        <v>98177</v>
      </c>
      <c r="E25" s="5">
        <v>54780</v>
      </c>
      <c r="F25" s="5">
        <v>0</v>
      </c>
      <c r="G25" s="5">
        <v>4231</v>
      </c>
      <c r="H25" s="5">
        <v>-30336</v>
      </c>
      <c r="I25" s="5">
        <v>-2413</v>
      </c>
      <c r="J25" s="9">
        <f t="shared" si="2"/>
        <v>2552648</v>
      </c>
      <c r="K25" s="165"/>
      <c r="L25" s="16"/>
      <c r="M25" s="80"/>
      <c r="N25" s="80"/>
    </row>
    <row r="26" spans="1:14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47">
        <v>455346.14200000005</v>
      </c>
      <c r="D26" s="5">
        <v>29817.581797644929</v>
      </c>
      <c r="E26" s="5">
        <v>13277.713083867147</v>
      </c>
      <c r="F26" s="5">
        <v>613.82299999999998</v>
      </c>
      <c r="G26" s="5">
        <v>12960.14472090518</v>
      </c>
      <c r="H26" s="5">
        <v>46455.954179999993</v>
      </c>
      <c r="I26" s="5">
        <v>31948.787000000004</v>
      </c>
      <c r="J26" s="9">
        <f t="shared" si="2"/>
        <v>406462.72798060696</v>
      </c>
      <c r="K26" s="165"/>
      <c r="L26" s="16"/>
      <c r="M26" s="16"/>
      <c r="N26" s="80"/>
    </row>
    <row r="27" spans="1:14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47">
        <v>4961573.6022000005</v>
      </c>
      <c r="D27" s="5">
        <v>202288.11319542269</v>
      </c>
      <c r="E27" s="5">
        <v>98563.606720243435</v>
      </c>
      <c r="F27" s="5">
        <v>2561.6419999999998</v>
      </c>
      <c r="G27" s="5">
        <v>74290.36891149047</v>
      </c>
      <c r="H27" s="5">
        <v>883445.90818999999</v>
      </c>
      <c r="I27" s="5">
        <v>-102952.856</v>
      </c>
      <c r="J27" s="9">
        <f t="shared" si="2"/>
        <v>4405080.2590141771</v>
      </c>
      <c r="K27" s="165"/>
      <c r="L27" s="16"/>
      <c r="M27" s="16"/>
      <c r="N27" s="80"/>
    </row>
    <row r="28" spans="1:14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47">
        <v>1064566.0762600002</v>
      </c>
      <c r="D28" s="5">
        <v>56897.166080768824</v>
      </c>
      <c r="E28" s="5">
        <v>31210.859452184723</v>
      </c>
      <c r="F28" s="5">
        <v>3123.1689999999999</v>
      </c>
      <c r="G28" s="5">
        <v>14607.707615782618</v>
      </c>
      <c r="H28" s="5">
        <v>94869.520999999993</v>
      </c>
      <c r="I28" s="5">
        <v>71004.070000000007</v>
      </c>
      <c r="J28" s="9">
        <f t="shared" si="2"/>
        <v>969069.63417717128</v>
      </c>
      <c r="K28" s="165"/>
      <c r="L28" s="16"/>
      <c r="M28" s="16"/>
      <c r="N28" s="80"/>
    </row>
    <row r="29" spans="1:14" ht="13.5" customHeight="1" x14ac:dyDescent="0.2">
      <c r="A29" s="13"/>
      <c r="B29" s="30" t="s">
        <v>16</v>
      </c>
      <c r="C29" s="14">
        <f t="shared" ref="C29:I29" si="3">+SUM(C5:C28)</f>
        <v>57629577.435229994</v>
      </c>
      <c r="D29" s="14">
        <f t="shared" si="3"/>
        <v>2183752.0141513958</v>
      </c>
      <c r="E29" s="14">
        <f t="shared" si="3"/>
        <v>2964042.5189470495</v>
      </c>
      <c r="F29" s="14">
        <f t="shared" si="3"/>
        <v>56735.11272130649</v>
      </c>
      <c r="G29" s="14">
        <f t="shared" si="3"/>
        <v>349932.60130337742</v>
      </c>
      <c r="H29" s="14">
        <f t="shared" si="3"/>
        <v>-613150.59344421246</v>
      </c>
      <c r="I29" s="14">
        <f t="shared" si="3"/>
        <v>11147.163199285766</v>
      </c>
      <c r="J29" s="14">
        <f>SUM(C29:E29)-SUM(F29:I29)</f>
        <v>62972707.684548683</v>
      </c>
      <c r="K29" s="35"/>
      <c r="L29" s="79"/>
      <c r="M29" s="39"/>
    </row>
    <row r="30" spans="1:14" ht="13.5" customHeight="1" x14ac:dyDescent="0.2">
      <c r="A30" s="37"/>
      <c r="B30" s="15"/>
      <c r="C30" s="16"/>
      <c r="D30" s="16"/>
      <c r="E30" s="16"/>
      <c r="F30" s="16"/>
      <c r="G30" s="16"/>
      <c r="H30" s="16"/>
      <c r="I30" s="16"/>
      <c r="J30" s="16"/>
      <c r="L30" s="79"/>
      <c r="M30" s="39"/>
    </row>
    <row r="31" spans="1:14" ht="13.5" customHeight="1" x14ac:dyDescent="0.2">
      <c r="A31" s="37"/>
      <c r="B31" s="17" t="s">
        <v>30</v>
      </c>
      <c r="C31" s="18">
        <f t="shared" ref="C31:J31" si="4">SUM(C5:C10)</f>
        <v>18158541.90904</v>
      </c>
      <c r="D31" s="18">
        <f t="shared" si="4"/>
        <v>142638.40207755935</v>
      </c>
      <c r="E31" s="18">
        <f t="shared" si="4"/>
        <v>1915589.5326907546</v>
      </c>
      <c r="F31" s="18">
        <f t="shared" si="4"/>
        <v>0</v>
      </c>
      <c r="G31" s="18">
        <f t="shared" si="4"/>
        <v>123580.95710400002</v>
      </c>
      <c r="H31" s="18">
        <f t="shared" si="4"/>
        <v>-2109045.5816610483</v>
      </c>
      <c r="I31" s="18">
        <f t="shared" si="4"/>
        <v>14785.259469722962</v>
      </c>
      <c r="J31" s="6">
        <f t="shared" si="4"/>
        <v>22120063.642707679</v>
      </c>
      <c r="L31" s="79"/>
      <c r="M31" s="39"/>
    </row>
    <row r="32" spans="1:14" ht="13.5" customHeight="1" x14ac:dyDescent="0.2">
      <c r="A32" s="37"/>
      <c r="B32" s="19" t="s">
        <v>31</v>
      </c>
      <c r="C32" s="5">
        <f>SUM(C11:C14)</f>
        <v>6972929.7057300005</v>
      </c>
      <c r="D32" s="5">
        <f t="shared" ref="D32:I32" si="5">SUM(D11:D14)</f>
        <v>708273.75099999993</v>
      </c>
      <c r="E32" s="5">
        <f t="shared" si="5"/>
        <v>338307.80700000003</v>
      </c>
      <c r="F32" s="5">
        <f t="shared" si="5"/>
        <v>5743.4787213064901</v>
      </c>
      <c r="G32" s="5">
        <f t="shared" si="5"/>
        <v>50850.422951199129</v>
      </c>
      <c r="H32" s="5">
        <f t="shared" si="5"/>
        <v>253286.60484683613</v>
      </c>
      <c r="I32" s="5">
        <f t="shared" si="5"/>
        <v>378.90272956278932</v>
      </c>
      <c r="J32" s="8">
        <f>SUM(J11:J14)</f>
        <v>7709251.8544810954</v>
      </c>
      <c r="L32" s="79"/>
      <c r="M32" s="39"/>
    </row>
    <row r="33" spans="1:13" ht="13.5" customHeight="1" x14ac:dyDescent="0.2">
      <c r="A33" s="37"/>
      <c r="B33" s="19" t="s">
        <v>32</v>
      </c>
      <c r="C33" s="5">
        <f>SUM(C15:C20)</f>
        <v>13153963</v>
      </c>
      <c r="D33" s="5">
        <f t="shared" ref="D33:I33" si="6">SUM(D15:D20)</f>
        <v>452063</v>
      </c>
      <c r="E33" s="5">
        <f t="shared" si="6"/>
        <v>272336</v>
      </c>
      <c r="F33" s="5">
        <f t="shared" si="6"/>
        <v>37688</v>
      </c>
      <c r="G33" s="5">
        <f t="shared" si="6"/>
        <v>32156</v>
      </c>
      <c r="H33" s="5">
        <f t="shared" si="6"/>
        <v>488270</v>
      </c>
      <c r="I33" s="5">
        <f t="shared" si="6"/>
        <v>0</v>
      </c>
      <c r="J33" s="8">
        <f>SUM(J15:J20)</f>
        <v>13320248</v>
      </c>
      <c r="L33" s="79"/>
      <c r="M33" s="39"/>
    </row>
    <row r="34" spans="1:13" ht="13.5" customHeight="1" x14ac:dyDescent="0.2">
      <c r="A34" s="37"/>
      <c r="B34" s="19" t="s">
        <v>33</v>
      </c>
      <c r="C34" s="5">
        <f>SUM(C21:C25)</f>
        <v>12862657</v>
      </c>
      <c r="D34" s="5">
        <f t="shared" ref="D34:I34" si="7">SUM(D21:D25)</f>
        <v>591774</v>
      </c>
      <c r="E34" s="5">
        <f t="shared" si="7"/>
        <v>294757</v>
      </c>
      <c r="F34" s="5">
        <f t="shared" si="7"/>
        <v>7005</v>
      </c>
      <c r="G34" s="5">
        <f t="shared" si="7"/>
        <v>41487</v>
      </c>
      <c r="H34" s="5">
        <f t="shared" si="7"/>
        <v>-270433</v>
      </c>
      <c r="I34" s="5">
        <f t="shared" si="7"/>
        <v>-4017</v>
      </c>
      <c r="J34" s="8">
        <f>SUM(J21:J25)</f>
        <v>13975146</v>
      </c>
      <c r="L34" s="79"/>
      <c r="M34" s="39"/>
    </row>
    <row r="35" spans="1:13" ht="13.5" customHeight="1" x14ac:dyDescent="0.2">
      <c r="A35" s="38"/>
      <c r="B35" s="20" t="s">
        <v>34</v>
      </c>
      <c r="C35" s="10">
        <f>+SUM(C26:C28)</f>
        <v>6481485.820460001</v>
      </c>
      <c r="D35" s="10">
        <f t="shared" ref="D35:I35" si="8">+SUM(D26:D28)</f>
        <v>289002.86107383645</v>
      </c>
      <c r="E35" s="10">
        <f t="shared" si="8"/>
        <v>143052.17925629529</v>
      </c>
      <c r="F35" s="10">
        <f t="shared" si="8"/>
        <v>6298.634</v>
      </c>
      <c r="G35" s="10">
        <f t="shared" si="8"/>
        <v>101858.22124817828</v>
      </c>
      <c r="H35" s="10">
        <f t="shared" si="8"/>
        <v>1024771.3833699999</v>
      </c>
      <c r="I35" s="10">
        <f t="shared" si="8"/>
        <v>1.0000000183936208E-3</v>
      </c>
      <c r="J35" s="21">
        <f>+SUM(J26:J28)</f>
        <v>5780612.621171956</v>
      </c>
      <c r="L35" s="79"/>
      <c r="M35" s="39"/>
    </row>
    <row r="36" spans="1:13" ht="13.5" customHeight="1" x14ac:dyDescent="0.2">
      <c r="A36" s="38"/>
      <c r="B36" s="13" t="s">
        <v>16</v>
      </c>
      <c r="C36" s="18">
        <f>+SUM(C31:C35)</f>
        <v>57629577.435230002</v>
      </c>
      <c r="D36" s="22">
        <f t="shared" ref="D36:I36" si="9">+SUM(D31:D35)</f>
        <v>2183752.0141513958</v>
      </c>
      <c r="E36" s="22">
        <f t="shared" si="9"/>
        <v>2964042.51894705</v>
      </c>
      <c r="F36" s="22">
        <f t="shared" si="9"/>
        <v>56735.11272130649</v>
      </c>
      <c r="G36" s="22">
        <f t="shared" si="9"/>
        <v>349932.60130337742</v>
      </c>
      <c r="H36" s="22">
        <f t="shared" si="9"/>
        <v>-613150.59344421234</v>
      </c>
      <c r="I36" s="22">
        <f t="shared" si="9"/>
        <v>11147.163199285769</v>
      </c>
      <c r="J36" s="23">
        <f>+SUM(J31:J35)</f>
        <v>62905322.118360735</v>
      </c>
      <c r="L36" s="79"/>
      <c r="M36" s="39"/>
    </row>
    <row r="37" spans="1:13" ht="13.5" customHeight="1" x14ac:dyDescent="0.2">
      <c r="C37" s="25"/>
      <c r="L37" s="79"/>
      <c r="M37" s="39"/>
    </row>
    <row r="38" spans="1:13" ht="13.5" customHeight="1" x14ac:dyDescent="0.2">
      <c r="C38" s="24"/>
      <c r="D38" s="24"/>
      <c r="E38" s="24"/>
      <c r="F38" s="24"/>
      <c r="G38" s="24"/>
      <c r="H38" s="24"/>
      <c r="I38" s="24"/>
      <c r="J38" s="24"/>
      <c r="L38" s="79"/>
      <c r="M38" s="39"/>
    </row>
    <row r="39" spans="1:13" ht="13.5" customHeight="1" x14ac:dyDescent="0.2">
      <c r="L39" s="79"/>
      <c r="M39" s="39"/>
    </row>
    <row r="40" spans="1:13" ht="13.5" customHeight="1" x14ac:dyDescent="0.2">
      <c r="C40" s="36"/>
      <c r="D40" s="36"/>
      <c r="E40" s="36"/>
      <c r="F40" s="36"/>
      <c r="G40" s="36"/>
      <c r="H40" s="36"/>
      <c r="I40" s="36"/>
      <c r="J40" s="36"/>
      <c r="L40" s="79"/>
      <c r="M40" s="39"/>
    </row>
    <row r="41" spans="1:13" ht="13.5" customHeight="1" x14ac:dyDescent="0.2">
      <c r="L41" s="79"/>
      <c r="M41" s="39"/>
    </row>
    <row r="42" spans="1:13" ht="13.5" customHeight="1" x14ac:dyDescent="0.2">
      <c r="L42" s="79"/>
      <c r="M42" s="39"/>
    </row>
    <row r="43" spans="1:13" ht="13.5" customHeight="1" x14ac:dyDescent="0.2">
      <c r="L43" s="79"/>
      <c r="M43" s="39"/>
    </row>
    <row r="44" spans="1:13" ht="13.5" customHeight="1" x14ac:dyDescent="0.2">
      <c r="L44" s="79"/>
      <c r="M44" s="39"/>
    </row>
    <row r="45" spans="1:13" x14ac:dyDescent="0.2">
      <c r="L45" s="79"/>
      <c r="M45" s="39"/>
    </row>
  </sheetData>
  <pageMargins left="0.51181102362204722" right="0.43307086614173229" top="0.51181102362204722" bottom="0.19685039370078741" header="0.23622047244094491" footer="0.23622047244094491"/>
  <pageSetup paperSize="9" scale="73" orientation="landscape" cellComments="asDisplayed" horizontalDpi="300" verticalDpi="300" r:id="rId1"/>
  <headerFooter alignWithMargins="0">
    <oddHeader>&amp;CSide &amp;P / &amp;N</oddHeader>
  </headerFooter>
  <ignoredErrors>
    <ignoredError sqref="C31:J3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R45"/>
  <sheetViews>
    <sheetView zoomScaleNormal="100" workbookViewId="0">
      <selection activeCell="I26" sqref="I26"/>
    </sheetView>
  </sheetViews>
  <sheetFormatPr defaultColWidth="9.140625" defaultRowHeight="12" x14ac:dyDescent="0.2"/>
  <cols>
    <col min="1" max="1" width="8.5703125" style="24" customWidth="1"/>
    <col min="2" max="2" width="39.28515625" style="24" customWidth="1"/>
    <col min="3" max="8" width="10" style="26" customWidth="1"/>
    <col min="9" max="9" width="18.85546875" style="26" bestFit="1" customWidth="1"/>
    <col min="10" max="10" width="19.28515625" style="26" customWidth="1"/>
    <col min="11" max="11" width="9.140625" style="24"/>
    <col min="12" max="12" width="8" style="24" customWidth="1"/>
    <col min="13" max="13" width="9.140625" style="24"/>
    <col min="14" max="14" width="8.5703125" style="24" customWidth="1"/>
    <col min="15" max="16384" width="9.140625" style="24"/>
  </cols>
  <sheetData>
    <row r="1" spans="1:18" ht="15.75" x14ac:dyDescent="0.25">
      <c r="A1" s="72" t="str">
        <f>'Skema1-7_2014'!A1</f>
        <v>Endelig version 12. december 2016</v>
      </c>
      <c r="N1" s="39"/>
      <c r="O1" s="39"/>
      <c r="P1" s="39"/>
      <c r="Q1" s="39"/>
      <c r="R1" s="39"/>
    </row>
    <row r="2" spans="1:18" ht="13.5" customHeight="1" x14ac:dyDescent="0.2">
      <c r="A2" s="31" t="s">
        <v>132</v>
      </c>
      <c r="E2" s="27"/>
      <c r="F2" s="27"/>
      <c r="G2" s="27"/>
      <c r="H2" s="28"/>
      <c r="I2" s="32"/>
      <c r="J2" s="28"/>
      <c r="N2" s="39"/>
      <c r="O2" s="39"/>
      <c r="P2" s="39"/>
      <c r="Q2" s="39"/>
      <c r="R2" s="39"/>
    </row>
    <row r="3" spans="1:18" ht="13.5" customHeight="1" x14ac:dyDescent="0.2">
      <c r="A3" s="33" t="s">
        <v>46</v>
      </c>
      <c r="E3" s="27"/>
      <c r="F3" s="27"/>
      <c r="G3" s="27"/>
      <c r="H3" s="28"/>
      <c r="I3" s="27"/>
      <c r="J3" s="28"/>
      <c r="N3" s="39"/>
      <c r="O3" s="39"/>
      <c r="P3" s="39"/>
      <c r="Q3" s="39"/>
      <c r="R3" s="39"/>
    </row>
    <row r="4" spans="1:18" ht="54" customHeight="1" x14ac:dyDescent="0.2">
      <c r="A4" s="73" t="s">
        <v>8</v>
      </c>
      <c r="B4" s="73" t="s">
        <v>0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17</v>
      </c>
      <c r="N4" s="39"/>
      <c r="O4" s="39"/>
      <c r="P4" s="39"/>
      <c r="Q4" s="39"/>
      <c r="R4" s="39"/>
    </row>
    <row r="5" spans="1:18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91">
        <f>IF((ROUND('Skema1-7_2014'!C5,0))=0,"-",((('Skema1-7_2015'!C5-'Skema1-7_2014'!C5)/'Skema1-7_2014'!C5))*100)</f>
        <v>-3.5823602477736562</v>
      </c>
      <c r="D5" s="91">
        <f>IF((ROUND('Skema1-7_2014'!D5,0))=0,"-",((('Skema1-7_2015'!D5-'Skema1-7_2014'!D5)/'Skema1-7_2014'!D5))*100)</f>
        <v>-16.66277566388964</v>
      </c>
      <c r="E5" s="91">
        <f>IF((ROUND('Skema1-7_2014'!E5,0))=0,"-",((('Skema1-7_2015'!E5-'Skema1-7_2014'!E5)/'Skema1-7_2014'!E5))*100)</f>
        <v>10.934941196477688</v>
      </c>
      <c r="F5" s="91" t="str">
        <f>IF((ROUND('Skema1-7_2014'!F5,0))=0,"-",((('Skema1-7_2015'!F5-'Skema1-7_2014'!F5)/'Skema1-7_2014'!F5))*100)</f>
        <v>-</v>
      </c>
      <c r="G5" s="91">
        <f>IF((ROUND('Skema1-7_2014'!G5,0))=0,"-",((('Skema1-7_2015'!G5-'Skema1-7_2014'!G5)/'Skema1-7_2014'!G5))*100)</f>
        <v>60.822110377972052</v>
      </c>
      <c r="H5" s="91">
        <f>IF((ROUND('Skema1-7_2014'!H5,0))=0,"-",((('Skema1-7_2015'!H5-'Skema1-7_2014'!H5)/'Skema1-7_2014'!H5))*100)</f>
        <v>-0.81968168909782835</v>
      </c>
      <c r="I5" s="91">
        <f>IF((ROUND('Skema1-7_2014'!I5,0))=0,"-",((('Skema1-7_2015'!I5-'Skema1-7_2014'!I5)/'Skema1-7_2014'!I5))*100)</f>
        <v>-52.956187633595718</v>
      </c>
      <c r="J5" s="91">
        <f>IF((ROUND('Skema1-7_2014'!J5,0))=0,"-",((('Skema1-7_2015'!J5-'Skema1-7_2014'!J5)/'Skema1-7_2014'!J5))*100)</f>
        <v>-2.1743998810291125</v>
      </c>
      <c r="N5" s="39"/>
      <c r="O5" s="39"/>
      <c r="P5" s="39"/>
      <c r="Q5" s="39"/>
      <c r="R5" s="39"/>
    </row>
    <row r="6" spans="1:18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91">
        <f>IF((ROUND('Skema1-7_2014'!C6,0))=0,"-",((('Skema1-7_2015'!C6-'Skema1-7_2014'!C6)/'Skema1-7_2014'!C6))*100)</f>
        <v>0.55514561641472915</v>
      </c>
      <c r="D6" s="91">
        <f>IF((ROUND('Skema1-7_2014'!D6,0))=0,"-",((('Skema1-7_2015'!D6-'Skema1-7_2014'!D6)/'Skema1-7_2014'!D6))*100)</f>
        <v>-7.2479981216279503</v>
      </c>
      <c r="E6" s="91">
        <f>IF((ROUND('Skema1-7_2014'!E6,0))=0,"-",((('Skema1-7_2015'!E6-'Skema1-7_2014'!E6)/'Skema1-7_2014'!E6))*100)</f>
        <v>14.277514769449773</v>
      </c>
      <c r="F6" s="91" t="str">
        <f>IF((ROUND('Skema1-7_2014'!F6,0))=0,"-",((('Skema1-7_2015'!F6-'Skema1-7_2014'!F6)/'Skema1-7_2014'!F6))*100)</f>
        <v>-</v>
      </c>
      <c r="G6" s="91">
        <f>IF((ROUND('Skema1-7_2014'!G6,0))=0,"-",((('Skema1-7_2015'!G6-'Skema1-7_2014'!G6)/'Skema1-7_2014'!G6))*100)</f>
        <v>130.07290314166252</v>
      </c>
      <c r="H6" s="91">
        <f>IF((ROUND('Skema1-7_2014'!H6,0))=0,"-",((('Skema1-7_2015'!H6-'Skema1-7_2014'!H6)/'Skema1-7_2014'!H6))*100)</f>
        <v>-46.71019707927951</v>
      </c>
      <c r="I6" s="91">
        <f>IF((ROUND('Skema1-7_2014'!I6,0))=0,"-",((('Skema1-7_2015'!I6-'Skema1-7_2014'!I6)/'Skema1-7_2014'!I6))*100)</f>
        <v>107.16469843991115</v>
      </c>
      <c r="J6" s="91">
        <f>IF((ROUND('Skema1-7_2014'!J6,0))=0,"-",((('Skema1-7_2015'!J6-'Skema1-7_2014'!J6)/'Skema1-7_2014'!J6))*100)</f>
        <v>0.53594285904520589</v>
      </c>
      <c r="N6" s="39"/>
      <c r="O6" s="39"/>
      <c r="P6" s="39"/>
      <c r="Q6" s="39"/>
      <c r="R6" s="39"/>
    </row>
    <row r="7" spans="1:18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91">
        <f>IF((ROUND('Skema1-7_2014'!C7,0))=0,"-",((('Skema1-7_2015'!C7-'Skema1-7_2014'!C7)/'Skema1-7_2014'!C7))*100)</f>
        <v>19.162327453593399</v>
      </c>
      <c r="D7" s="91">
        <f>IF((ROUND('Skema1-7_2014'!D7,0))=0,"-",((('Skema1-7_2015'!D7-'Skema1-7_2014'!D7)/'Skema1-7_2014'!D7))*100)</f>
        <v>8.4715934952690439</v>
      </c>
      <c r="E7" s="91">
        <f>IF((ROUND('Skema1-7_2014'!E7,0))=0,"-",((('Skema1-7_2015'!E7-'Skema1-7_2014'!E7)/'Skema1-7_2014'!E7))*100)</f>
        <v>34.053905972038713</v>
      </c>
      <c r="F7" s="91" t="str">
        <f>IF((ROUND('Skema1-7_2014'!F7,0))=0,"-",((('Skema1-7_2015'!F7-'Skema1-7_2014'!F7)/'Skema1-7_2014'!F7))*100)</f>
        <v>-</v>
      </c>
      <c r="G7" s="91">
        <f>IF((ROUND('Skema1-7_2014'!G7,0))=0,"-",((('Skema1-7_2015'!G7-'Skema1-7_2014'!G7)/'Skema1-7_2014'!G7))*100)</f>
        <v>241.34719659837046</v>
      </c>
      <c r="H7" s="91">
        <f>IF((ROUND('Skema1-7_2014'!H7,0))=0,"-",((('Skema1-7_2015'!H7-'Skema1-7_2014'!H7)/'Skema1-7_2014'!H7))*100)</f>
        <v>-76.334087993628359</v>
      </c>
      <c r="I7" s="91">
        <f>IF((ROUND('Skema1-7_2014'!I7,0))=0,"-",((('Skema1-7_2015'!I7-'Skema1-7_2014'!I7)/'Skema1-7_2014'!I7))*100)</f>
        <v>-67.150505260408508</v>
      </c>
      <c r="J7" s="91">
        <f>IF((ROUND('Skema1-7_2014'!J7,0))=0,"-",((('Skema1-7_2015'!J7-'Skema1-7_2014'!J7)/'Skema1-7_2014'!J7))*100)</f>
        <v>11.903679690341098</v>
      </c>
      <c r="N7" s="39"/>
      <c r="O7" s="39"/>
      <c r="P7" s="39"/>
      <c r="Q7" s="39"/>
      <c r="R7" s="39"/>
    </row>
    <row r="8" spans="1:18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91">
        <f>IF((ROUND('Skema1-7_2014'!C8,0))=0,"-",((('Skema1-7_2015'!C8-'Skema1-7_2014'!C8)/'Skema1-7_2014'!C8))*100)</f>
        <v>-1.8570889795534438</v>
      </c>
      <c r="D8" s="91">
        <f>IF((ROUND('Skema1-7_2014'!D8,0))=0,"-",((('Skema1-7_2015'!D8-'Skema1-7_2014'!D8)/'Skema1-7_2014'!D8))*100)</f>
        <v>-12.726925632213376</v>
      </c>
      <c r="E8" s="91">
        <f>IF((ROUND('Skema1-7_2014'!E8,0))=0,"-",((('Skema1-7_2015'!E8-'Skema1-7_2014'!E8)/'Skema1-7_2014'!E8))*100)</f>
        <v>11.294301611717083</v>
      </c>
      <c r="F8" s="91" t="str">
        <f>IF((ROUND('Skema1-7_2014'!F8,0))=0,"-",((('Skema1-7_2015'!F8-'Skema1-7_2014'!F8)/'Skema1-7_2014'!F8))*100)</f>
        <v>-</v>
      </c>
      <c r="G8" s="91">
        <f>IF((ROUND('Skema1-7_2014'!G8,0))=0,"-",((('Skema1-7_2015'!G8-'Skema1-7_2014'!G8)/'Skema1-7_2014'!G8))*100)</f>
        <v>72.271387352079557</v>
      </c>
      <c r="H8" s="91">
        <f>IF((ROUND('Skema1-7_2014'!H8,0))=0,"-",((('Skema1-7_2015'!H8-'Skema1-7_2014'!H8)/'Skema1-7_2014'!H8))*100)</f>
        <v>-5.7904856836660166</v>
      </c>
      <c r="I8" s="91">
        <f>IF((ROUND('Skema1-7_2014'!I8,0))=0,"-",((('Skema1-7_2015'!I8-'Skema1-7_2014'!I8)/'Skema1-7_2014'!I8))*100)</f>
        <v>975.98897127769214</v>
      </c>
      <c r="J8" s="91">
        <f>IF((ROUND('Skema1-7_2014'!J8,0))=0,"-",((('Skema1-7_2015'!J8-'Skema1-7_2014'!J8)/'Skema1-7_2014'!J8))*100)</f>
        <v>-1.7960165775560852</v>
      </c>
      <c r="N8" s="39"/>
      <c r="O8" s="39"/>
      <c r="P8" s="39"/>
      <c r="Q8" s="39"/>
      <c r="R8" s="39"/>
    </row>
    <row r="9" spans="1:18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91">
        <f>IF((ROUND('Skema1-7_2014'!C9,0))=0,"-",((('Skema1-7_2015'!C9-'Skema1-7_2014'!C9)/'Skema1-7_2014'!C9))*100)</f>
        <v>1.3722906639692296E-2</v>
      </c>
      <c r="D9" s="91">
        <f>IF((ROUND('Skema1-7_2014'!D9,0))=0,"-",((('Skema1-7_2015'!D9-'Skema1-7_2014'!D9)/'Skema1-7_2014'!D9))*100)</f>
        <v>-5.5925921089229007</v>
      </c>
      <c r="E9" s="91">
        <f>IF((ROUND('Skema1-7_2014'!E9,0))=0,"-",((('Skema1-7_2015'!E9-'Skema1-7_2014'!E9)/'Skema1-7_2014'!E9))*100)</f>
        <v>14.246332953966764</v>
      </c>
      <c r="F9" s="91" t="str">
        <f>IF((ROUND('Skema1-7_2014'!F9,0))=0,"-",((('Skema1-7_2015'!F9-'Skema1-7_2014'!F9)/'Skema1-7_2014'!F9))*100)</f>
        <v>-</v>
      </c>
      <c r="G9" s="91">
        <f>IF((ROUND('Skema1-7_2014'!G9,0))=0,"-",((('Skema1-7_2015'!G9-'Skema1-7_2014'!G9)/'Skema1-7_2014'!G9))*100)</f>
        <v>452.97154645310707</v>
      </c>
      <c r="H9" s="91">
        <f>IF((ROUND('Skema1-7_2014'!H9,0))=0,"-",((('Skema1-7_2015'!H9-'Skema1-7_2014'!H9)/'Skema1-7_2014'!H9))*100)</f>
        <v>1.7920025248144</v>
      </c>
      <c r="I9" s="91">
        <f>IF((ROUND('Skema1-7_2014'!I9,0))=0,"-",((('Skema1-7_2015'!I9-'Skema1-7_2014'!I9)/'Skema1-7_2014'!I9))*100)</f>
        <v>-39.868123520099587</v>
      </c>
      <c r="J9" s="91">
        <f>IF((ROUND('Skema1-7_2014'!J9,0))=0,"-",((('Skema1-7_2015'!J9-'Skema1-7_2014'!J9)/'Skema1-7_2014'!J9))*100)</f>
        <v>0.18236355869561294</v>
      </c>
      <c r="N9" s="39"/>
      <c r="O9" s="39"/>
      <c r="P9" s="39"/>
      <c r="Q9" s="39"/>
      <c r="R9" s="39"/>
    </row>
    <row r="10" spans="1:18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91">
        <f>IF((ROUND('Skema1-7_2014'!C10,0))=0,"-",((('Skema1-7_2015'!C10-'Skema1-7_2014'!C10)/'Skema1-7_2014'!C10))*100)</f>
        <v>-0.89349016705657525</v>
      </c>
      <c r="D10" s="91">
        <f>IF((ROUND('Skema1-7_2014'!D10,0))=0,"-",((('Skema1-7_2015'!D10-'Skema1-7_2014'!D10)/'Skema1-7_2014'!D10))*100)</f>
        <v>-7.1095375007576083</v>
      </c>
      <c r="E10" s="91">
        <f>IF((ROUND('Skema1-7_2014'!E10,0))=0,"-",((('Skema1-7_2015'!E10-'Skema1-7_2014'!E10)/'Skema1-7_2014'!E10))*100)</f>
        <v>13.546742225708075</v>
      </c>
      <c r="F10" s="91" t="str">
        <f>IF((ROUND('Skema1-7_2014'!F10,0))=0,"-",((('Skema1-7_2015'!F10-'Skema1-7_2014'!F10)/'Skema1-7_2014'!F10))*100)</f>
        <v>-</v>
      </c>
      <c r="G10" s="91">
        <f>IF((ROUND('Skema1-7_2014'!G10,0))=0,"-",((('Skema1-7_2015'!G10-'Skema1-7_2014'!G10)/'Skema1-7_2014'!G10))*100)</f>
        <v>358.5629166553905</v>
      </c>
      <c r="H10" s="91">
        <f>IF((ROUND('Skema1-7_2014'!H10,0))=0,"-",((('Skema1-7_2015'!H10-'Skema1-7_2014'!H10)/'Skema1-7_2014'!H10))*100)</f>
        <v>-8.0350839549262236</v>
      </c>
      <c r="I10" s="91">
        <f>IF((ROUND('Skema1-7_2014'!I10,0))=0,"-",((('Skema1-7_2015'!I10-'Skema1-7_2014'!I10)/'Skema1-7_2014'!I10))*100)</f>
        <v>53.529000748997078</v>
      </c>
      <c r="J10" s="91">
        <f>IF((ROUND('Skema1-7_2014'!J10,0))=0,"-",((('Skema1-7_2015'!J10-'Skema1-7_2014'!J10)/'Skema1-7_2014'!J10))*100)</f>
        <v>3.8553636493890327E-2</v>
      </c>
      <c r="N10" s="39"/>
      <c r="O10" s="39"/>
      <c r="P10" s="39"/>
      <c r="Q10" s="39"/>
      <c r="R10" s="39"/>
    </row>
    <row r="11" spans="1:18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91">
        <f>IF((ROUND('Skema1-7_2014'!C11,0))=0,"-",((('Skema1-7_2015'!C11-'Skema1-7_2014'!C11)/'Skema1-7_2014'!C11))*100)</f>
        <v>3.221743669363534</v>
      </c>
      <c r="D11" s="91">
        <f>IF((ROUND('Skema1-7_2014'!D11,0))=0,"-",((('Skema1-7_2015'!D11-'Skema1-7_2014'!D11)/'Skema1-7_2014'!D11))*100)</f>
        <v>-0.3199072778144742</v>
      </c>
      <c r="E11" s="91">
        <f>IF((ROUND('Skema1-7_2014'!E11,0))=0,"-",((('Skema1-7_2015'!E11-'Skema1-7_2014'!E11)/'Skema1-7_2014'!E11))*100)</f>
        <v>5.7868223024731575</v>
      </c>
      <c r="F11" s="91" t="str">
        <f>IF((ROUND('Skema1-7_2014'!F11,0))=0,"-",((('Skema1-7_2015'!F11-'Skema1-7_2014'!F11)/'Skema1-7_2014'!F11))*100)</f>
        <v>-</v>
      </c>
      <c r="G11" s="91">
        <f>IF((ROUND('Skema1-7_2014'!G11,0))=0,"-",((('Skema1-7_2015'!G11-'Skema1-7_2014'!G11)/'Skema1-7_2014'!G11))*100)</f>
        <v>73.098656597300462</v>
      </c>
      <c r="H11" s="91">
        <f>IF((ROUND('Skema1-7_2014'!H11,0))=0,"-",((('Skema1-7_2015'!H11-'Skema1-7_2014'!H11)/'Skema1-7_2014'!H11))*100)</f>
        <v>17.27397268030397</v>
      </c>
      <c r="I11" s="91">
        <f>IF((ROUND('Skema1-7_2014'!I11,0))=0,"-",((('Skema1-7_2015'!I11-'Skema1-7_2014'!I11)/'Skema1-7_2014'!I11))*100)</f>
        <v>-11.988434694290968</v>
      </c>
      <c r="J11" s="91">
        <f>IF((ROUND('Skema1-7_2014'!J11,0))=0,"-",((('Skema1-7_2015'!J11-'Skema1-7_2014'!J11)/'Skema1-7_2014'!J11))*100)</f>
        <v>2.5903351334090519</v>
      </c>
      <c r="N11" s="39"/>
      <c r="O11" s="39"/>
      <c r="P11" s="39"/>
      <c r="Q11" s="39"/>
      <c r="R11" s="39"/>
    </row>
    <row r="12" spans="1:18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91">
        <f>IF((ROUND('Skema1-7_2014'!C12,0))=0,"-",((('Skema1-7_2015'!C12-'Skema1-7_2014'!C12)/'Skema1-7_2014'!C12))*100)</f>
        <v>-2.7895081391635834</v>
      </c>
      <c r="D12" s="91">
        <f>IF((ROUND('Skema1-7_2014'!D12,0))=0,"-",((('Skema1-7_2015'!D12-'Skema1-7_2014'!D12)/'Skema1-7_2014'!D12))*100)</f>
        <v>-6.3594960360003565</v>
      </c>
      <c r="E12" s="91">
        <f>IF((ROUND('Skema1-7_2014'!E12,0))=0,"-",((('Skema1-7_2015'!E12-'Skema1-7_2014'!E12)/'Skema1-7_2014'!E12))*100)</f>
        <v>2.8598032114704566</v>
      </c>
      <c r="F12" s="91">
        <f>IF((ROUND('Skema1-7_2014'!F12,0))=0,"-",((('Skema1-7_2015'!F12-'Skema1-7_2014'!F12)/'Skema1-7_2014'!F12))*100)</f>
        <v>14.09166804870295</v>
      </c>
      <c r="G12" s="91">
        <f>IF((ROUND('Skema1-7_2014'!G12,0))=0,"-",((('Skema1-7_2015'!G12-'Skema1-7_2014'!G12)/'Skema1-7_2014'!G12))*100)</f>
        <v>84.239901215374275</v>
      </c>
      <c r="H12" s="91">
        <f>IF((ROUND('Skema1-7_2014'!H12,0))=0,"-",((('Skema1-7_2015'!H12-'Skema1-7_2014'!H12)/'Skema1-7_2014'!H12))*100)</f>
        <v>-4.1230063020903307</v>
      </c>
      <c r="I12" s="91">
        <f>IF((ROUND('Skema1-7_2014'!I12,0))=0,"-",((('Skema1-7_2015'!I12-'Skema1-7_2014'!I12)/'Skema1-7_2014'!I12))*100)</f>
        <v>18.997805740664855</v>
      </c>
      <c r="J12" s="82">
        <f>IF((ROUND('Skema1-7_2014'!J12,0))=0,"-",((('Skema1-7_2015'!J12-'Skema1-7_2014'!J12)/'Skema1-7_2014'!J12))*100)</f>
        <v>-2.8734603880040996</v>
      </c>
      <c r="N12" s="39"/>
      <c r="O12" s="39"/>
      <c r="P12" s="39"/>
      <c r="Q12" s="39"/>
      <c r="R12" s="39"/>
    </row>
    <row r="13" spans="1:18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91">
        <f>IF((ROUND('Skema1-7_2014'!C13,0))=0,"-",((('Skema1-7_2015'!C13-'Skema1-7_2014'!C13)/'Skema1-7_2014'!C13))*100)</f>
        <v>-4.1628494338760795</v>
      </c>
      <c r="D13" s="91">
        <f>IF((ROUND('Skema1-7_2014'!D13,0))=0,"-",((('Skema1-7_2015'!D13-'Skema1-7_2014'!D13)/'Skema1-7_2014'!D13))*100)</f>
        <v>-7.5613143516009114</v>
      </c>
      <c r="E13" s="91">
        <f>IF((ROUND('Skema1-7_2014'!E13,0))=0,"-",((('Skema1-7_2015'!E13-'Skema1-7_2014'!E13)/'Skema1-7_2014'!E13))*100)</f>
        <v>-5.445329306865073</v>
      </c>
      <c r="F13" s="91">
        <f>IF((ROUND('Skema1-7_2014'!F13,0))=0,"-",((('Skema1-7_2015'!F13-'Skema1-7_2014'!F13)/'Skema1-7_2014'!F13))*100)</f>
        <v>-70.134173430132336</v>
      </c>
      <c r="G13" s="91">
        <f>IF((ROUND('Skema1-7_2014'!G13,0))=0,"-",((('Skema1-7_2015'!G13-'Skema1-7_2014'!G13)/'Skema1-7_2014'!G13))*100)</f>
        <v>79.613940039397718</v>
      </c>
      <c r="H13" s="91">
        <f>IF((ROUND('Skema1-7_2014'!H13,0))=0,"-",((('Skema1-7_2015'!H13-'Skema1-7_2014'!H13)/'Skema1-7_2014'!H13))*100)</f>
        <v>-4.6651640904693643</v>
      </c>
      <c r="I13" s="91">
        <f>IF((ROUND('Skema1-7_2014'!I13,0))=0,"-",((('Skema1-7_2015'!I13-'Skema1-7_2014'!I13)/'Skema1-7_2014'!I13))*100)</f>
        <v>7.2630015601471767</v>
      </c>
      <c r="J13" s="82">
        <f>IF((ROUND('Skema1-7_2014'!J13,0))=0,"-",((('Skema1-7_2015'!J13-'Skema1-7_2014'!J13)/'Skema1-7_2014'!J13))*100)</f>
        <v>-5.0624795237188636</v>
      </c>
      <c r="N13" s="39"/>
      <c r="O13" s="39"/>
      <c r="P13" s="39"/>
      <c r="Q13" s="39"/>
      <c r="R13" s="39"/>
    </row>
    <row r="14" spans="1:18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91">
        <f>IF((ROUND('Skema1-7_2014'!C14,0))=0,"-",((('Skema1-7_2015'!C14-'Skema1-7_2014'!C14)/'Skema1-7_2014'!C14))*100)</f>
        <v>-3.5961898508743628</v>
      </c>
      <c r="D14" s="91">
        <f>IF((ROUND('Skema1-7_2014'!D14,0))=0,"-",((('Skema1-7_2015'!D14-'Skema1-7_2014'!D14)/'Skema1-7_2014'!D14))*100)</f>
        <v>6.9991658972806796</v>
      </c>
      <c r="E14" s="91">
        <f>IF((ROUND('Skema1-7_2014'!E14,0))=0,"-",((('Skema1-7_2015'!E14-'Skema1-7_2014'!E14)/'Skema1-7_2014'!E14))*100)</f>
        <v>0.76895270640179403</v>
      </c>
      <c r="F14" s="91" t="str">
        <f>IF((ROUND('Skema1-7_2014'!F14,0))=0,"-",((('Skema1-7_2015'!F14-'Skema1-7_2014'!F14)/'Skema1-7_2014'!F14))*100)</f>
        <v>-</v>
      </c>
      <c r="G14" s="91">
        <f>IF((ROUND('Skema1-7_2014'!G14,0))=0,"-",((('Skema1-7_2015'!G14-'Skema1-7_2014'!G14)/'Skema1-7_2014'!G14))*100)</f>
        <v>135.79054735222908</v>
      </c>
      <c r="H14" s="91">
        <f>IF((ROUND('Skema1-7_2014'!H14,0))=0,"-",((('Skema1-7_2015'!H14-'Skema1-7_2014'!H14)/'Skema1-7_2014'!H14))*100)</f>
        <v>7.6567791604752742</v>
      </c>
      <c r="I14" s="91">
        <f>IF((ROUND('Skema1-7_2014'!I14,0))=0,"-",((('Skema1-7_2015'!I14-'Skema1-7_2014'!I14)/'Skema1-7_2014'!I14))*100)</f>
        <v>-6.4726400490174294</v>
      </c>
      <c r="J14" s="82">
        <f>IF((ROUND('Skema1-7_2014'!J14,0))=0,"-",((('Skema1-7_2015'!J14-'Skema1-7_2014'!J14)/'Skema1-7_2014'!J14))*100)</f>
        <v>-3.1065510760288104</v>
      </c>
      <c r="N14" s="39"/>
      <c r="O14" s="39"/>
      <c r="P14" s="39"/>
      <c r="Q14" s="39"/>
      <c r="R14" s="39"/>
    </row>
    <row r="15" spans="1:18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91">
        <f>IF((ROUND('Skema1-7_2014'!C15,0))=0,"-",((('Skema1-7_2015'!C15-'Skema1-7_2014'!C15)/'Skema1-7_2014'!C15))*100)</f>
        <v>-5.5509126778306335E-2</v>
      </c>
      <c r="D15" s="91">
        <f>IF((ROUND('Skema1-7_2014'!D15,0))=0,"-",((('Skema1-7_2015'!D15-'Skema1-7_2014'!D15)/'Skema1-7_2014'!D15))*100)</f>
        <v>23.796520403064488</v>
      </c>
      <c r="E15" s="91">
        <f>IF((ROUND('Skema1-7_2014'!E15,0))=0,"-",((('Skema1-7_2015'!E15-'Skema1-7_2014'!E15)/'Skema1-7_2014'!E15))*100)</f>
        <v>1.8833472545690819</v>
      </c>
      <c r="F15" s="91">
        <f>IF((ROUND('Skema1-7_2014'!F15,0))=0,"-",((('Skema1-7_2015'!F15-'Skema1-7_2014'!F15)/'Skema1-7_2014'!F15))*100)</f>
        <v>-7.8149680949351543</v>
      </c>
      <c r="G15" s="91">
        <f>IF((ROUND('Skema1-7_2014'!G15,0))=0,"-",((('Skema1-7_2015'!G15-'Skema1-7_2014'!G15)/'Skema1-7_2014'!G15))*100)</f>
        <v>-12.009303831528287</v>
      </c>
      <c r="H15" s="91">
        <f>IF((ROUND('Skema1-7_2014'!H15,0))=0,"-",((('Skema1-7_2015'!H15-'Skema1-7_2014'!H15)/'Skema1-7_2014'!H15))*100)</f>
        <v>6.0694790092844238E-2</v>
      </c>
      <c r="I15" s="91">
        <f>IF((ROUND('Skema1-7_2014'!I15,0))=0,"-",((('Skema1-7_2015'!I15-'Skema1-7_2014'!I15)/'Skema1-7_2014'!I15))*100)</f>
        <v>-0.48749778600716365</v>
      </c>
      <c r="J15" s="82">
        <f>IF((ROUND('Skema1-7_2014'!J15,0))=0,"-",((('Skema1-7_2015'!J15-'Skema1-7_2014'!J15)/'Skema1-7_2014'!J15))*100)</f>
        <v>0.68597278481446855</v>
      </c>
      <c r="N15" s="39"/>
      <c r="O15" s="39"/>
      <c r="P15" s="39"/>
      <c r="Q15" s="39"/>
      <c r="R15" s="39"/>
    </row>
    <row r="16" spans="1:18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91">
        <f>IF((ROUND('Skema1-7_2014'!C16,0))=0,"-",((('Skema1-7_2015'!C16-'Skema1-7_2014'!C16)/'Skema1-7_2014'!C16))*100)</f>
        <v>-4.1265506686573801</v>
      </c>
      <c r="D16" s="91">
        <f>IF((ROUND('Skema1-7_2014'!D16,0))=0,"-",((('Skema1-7_2015'!D16-'Skema1-7_2014'!D16)/'Skema1-7_2014'!D16))*100)</f>
        <v>14.052215156472206</v>
      </c>
      <c r="E16" s="91">
        <f>IF((ROUND('Skema1-7_2014'!E16,0))=0,"-",((('Skema1-7_2015'!E16-'Skema1-7_2014'!E16)/'Skema1-7_2014'!E16))*100)</f>
        <v>-6.134750961368483</v>
      </c>
      <c r="F16" s="91">
        <f>IF((ROUND('Skema1-7_2014'!F16,0))=0,"-",((('Skema1-7_2015'!F16-'Skema1-7_2014'!F16)/'Skema1-7_2014'!F16))*100)</f>
        <v>5.254930812082292</v>
      </c>
      <c r="G16" s="91">
        <f>IF((ROUND('Skema1-7_2014'!G16,0))=0,"-",((('Skema1-7_2015'!G16-'Skema1-7_2014'!G16)/'Skema1-7_2014'!G16))*100)</f>
        <v>27.08467117313117</v>
      </c>
      <c r="H16" s="91">
        <f>IF((ROUND('Skema1-7_2014'!H16,0))=0,"-",((('Skema1-7_2015'!H16-'Skema1-7_2014'!H16)/'Skema1-7_2014'!H16))*100)</f>
        <v>-9.3235027798859385</v>
      </c>
      <c r="I16" s="91">
        <f>IF((ROUND('Skema1-7_2014'!I16,0))=0,"-",((('Skema1-7_2015'!I16-'Skema1-7_2014'!I16)/'Skema1-7_2014'!I16))*100)</f>
        <v>-0.39744363690363999</v>
      </c>
      <c r="J16" s="91">
        <f>IF((ROUND('Skema1-7_2014'!J16,0))=0,"-",((('Skema1-7_2015'!J16-'Skema1-7_2014'!J16)/'Skema1-7_2014'!J16))*100)</f>
        <v>-3.3923795749424683</v>
      </c>
      <c r="N16" s="39"/>
      <c r="O16" s="46"/>
      <c r="P16" s="44"/>
      <c r="Q16" s="39"/>
      <c r="R16" s="39"/>
    </row>
    <row r="17" spans="1:18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91">
        <f>IF((ROUND('Skema1-7_2014'!C17,0))=0,"-",((('Skema1-7_2015'!C17-'Skema1-7_2014'!C17)/'Skema1-7_2014'!C17))*100)</f>
        <v>-1.7331213493773276</v>
      </c>
      <c r="D17" s="91">
        <f>IF((ROUND('Skema1-7_2014'!D17,0))=0,"-",((('Skema1-7_2015'!D17-'Skema1-7_2014'!D17)/'Skema1-7_2014'!D17))*100)</f>
        <v>16.49514850351121</v>
      </c>
      <c r="E17" s="91">
        <f>IF((ROUND('Skema1-7_2014'!E17,0))=0,"-",((('Skema1-7_2015'!E17-'Skema1-7_2014'!E17)/'Skema1-7_2014'!E17))*100)</f>
        <v>-4.1266283734647837</v>
      </c>
      <c r="F17" s="91">
        <f>IF((ROUND('Skema1-7_2014'!F17,0))=0,"-",((('Skema1-7_2015'!F17-'Skema1-7_2014'!F17)/'Skema1-7_2014'!F17))*100)</f>
        <v>-13.77197772307178</v>
      </c>
      <c r="G17" s="91">
        <f>IF((ROUND('Skema1-7_2014'!G17,0))=0,"-",((('Skema1-7_2015'!G17-'Skema1-7_2014'!G17)/'Skema1-7_2014'!G17))*100)</f>
        <v>-12.677449144019334</v>
      </c>
      <c r="H17" s="91">
        <f>IF((ROUND('Skema1-7_2014'!H17,0))=0,"-",((('Skema1-7_2015'!H17-'Skema1-7_2014'!H17)/'Skema1-7_2014'!H17))*100)</f>
        <v>-11.757000009424432</v>
      </c>
      <c r="I17" s="91">
        <f>IF((ROUND('Skema1-7_2014'!I17,0))=0,"-",((('Skema1-7_2015'!I17-'Skema1-7_2014'!I17)/'Skema1-7_2014'!I17))*100)</f>
        <v>-0.70757900013495545</v>
      </c>
      <c r="J17" s="91">
        <f>IF((ROUND('Skema1-7_2014'!J17,0))=0,"-",((('Skema1-7_2015'!J17-'Skema1-7_2014'!J17)/'Skema1-7_2014'!J17))*100)</f>
        <v>-0.76702217981808274</v>
      </c>
      <c r="N17" s="39"/>
      <c r="O17" s="46"/>
      <c r="P17" s="44"/>
      <c r="Q17" s="39"/>
      <c r="R17" s="39"/>
    </row>
    <row r="18" spans="1:18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91">
        <f>IF((ROUND('Skema1-7_2014'!C18,0))=0,"-",((('Skema1-7_2015'!C18-'Skema1-7_2014'!C18)/'Skema1-7_2014'!C18))*100)</f>
        <v>-2.1751631651295575</v>
      </c>
      <c r="D18" s="91">
        <f>IF((ROUND('Skema1-7_2014'!D18,0))=0,"-",((('Skema1-7_2015'!D18-'Skema1-7_2014'!D18)/'Skema1-7_2014'!D18))*100)</f>
        <v>15.417367396873688</v>
      </c>
      <c r="E18" s="91">
        <f>IF((ROUND('Skema1-7_2014'!E18,0))=0,"-",((('Skema1-7_2015'!E18-'Skema1-7_2014'!E18)/'Skema1-7_2014'!E18))*100)</f>
        <v>-5.0136879629610291</v>
      </c>
      <c r="F18" s="91">
        <f>IF((ROUND('Skema1-7_2014'!F18,0))=0,"-",((('Skema1-7_2015'!F18-'Skema1-7_2014'!F18)/'Skema1-7_2014'!F18))*100)</f>
        <v>-1.151666943706056</v>
      </c>
      <c r="G18" s="91">
        <f>IF((ROUND('Skema1-7_2014'!G18,0))=0,"-",((('Skema1-7_2015'!G18-'Skema1-7_2014'!G18)/'Skema1-7_2014'!G18))*100)</f>
        <v>-16.111199581409092</v>
      </c>
      <c r="H18" s="91">
        <f>IF((ROUND('Skema1-7_2014'!H18,0))=0,"-",((('Skema1-7_2015'!H18-'Skema1-7_2014'!H18)/'Skema1-7_2014'!H18))*100)</f>
        <v>5.5086159026371897</v>
      </c>
      <c r="I18" s="91">
        <f>IF((ROUND('Skema1-7_2014'!I18,0))=0,"-",((('Skema1-7_2015'!I18-'Skema1-7_2014'!I18)/'Skema1-7_2014'!I18))*100)</f>
        <v>-1.0096299057586564</v>
      </c>
      <c r="J18" s="91">
        <f>IF((ROUND('Skema1-7_2014'!J18,0))=0,"-",((('Skema1-7_2015'!J18-'Skema1-7_2014'!J18)/'Skema1-7_2014'!J18))*100)</f>
        <v>-1.9486459056944503</v>
      </c>
      <c r="N18" s="39"/>
      <c r="O18" s="46"/>
      <c r="P18" s="44"/>
      <c r="Q18" s="39"/>
      <c r="R18" s="39"/>
    </row>
    <row r="19" spans="1:18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91">
        <f>IF((ROUND('Skema1-7_2014'!C19,0))=0,"-",((('Skema1-7_2015'!C19-'Skema1-7_2014'!C19)/'Skema1-7_2014'!C19))*100)</f>
        <v>-1.2973595748715883</v>
      </c>
      <c r="D19" s="91">
        <f>IF((ROUND('Skema1-7_2014'!D19,0))=0,"-",((('Skema1-7_2015'!D19-'Skema1-7_2014'!D19)/'Skema1-7_2014'!D19))*100)</f>
        <v>20.167301558352193</v>
      </c>
      <c r="E19" s="91">
        <f>IF((ROUND('Skema1-7_2014'!E19,0))=0,"-",((('Skema1-7_2015'!E19-'Skema1-7_2014'!E19)/'Skema1-7_2014'!E19))*100)</f>
        <v>-1.1072517586501356</v>
      </c>
      <c r="F19" s="91">
        <f>IF((ROUND('Skema1-7_2014'!F19,0))=0,"-",((('Skema1-7_2015'!F19-'Skema1-7_2014'!F19)/'Skema1-7_2014'!F19))*100)</f>
        <v>-1.2113922023456876</v>
      </c>
      <c r="G19" s="91">
        <f>IF((ROUND('Skema1-7_2014'!G19,0))=0,"-",((('Skema1-7_2015'!G19-'Skema1-7_2014'!G19)/'Skema1-7_2014'!G19))*100)</f>
        <v>-0.37300588895293801</v>
      </c>
      <c r="H19" s="91">
        <f>IF((ROUND('Skema1-7_2014'!H19,0))=0,"-",((('Skema1-7_2015'!H19-'Skema1-7_2014'!H19)/'Skema1-7_2014'!H19))*100)</f>
        <v>-10.281928259911215</v>
      </c>
      <c r="I19" s="91">
        <f>IF((ROUND('Skema1-7_2014'!I19,0))=0,"-",((('Skema1-7_2015'!I19-'Skema1-7_2014'!I19)/'Skema1-7_2014'!I19))*100)</f>
        <v>-1.0289561219500718</v>
      </c>
      <c r="J19" s="91">
        <f>IF((ROUND('Skema1-7_2014'!J19,0))=0,"-",((('Skema1-7_2015'!J19-'Skema1-7_2014'!J19)/'Skema1-7_2014'!J19))*100)</f>
        <v>-0.38880670833040343</v>
      </c>
      <c r="N19" s="39"/>
      <c r="O19" s="39"/>
      <c r="P19" s="39"/>
      <c r="Q19" s="39"/>
      <c r="R19" s="39"/>
    </row>
    <row r="20" spans="1:18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91">
        <f>IF((ROUND('Skema1-7_2014'!C20,0))=0,"-",((('Skema1-7_2015'!C20-'Skema1-7_2014'!C20)/'Skema1-7_2014'!C20))*100)</f>
        <v>-9.3930418121821049</v>
      </c>
      <c r="D20" s="91">
        <f>IF((ROUND('Skema1-7_2014'!D20,0))=0,"-",((('Skema1-7_2015'!D20-'Skema1-7_2014'!D20)/'Skema1-7_2014'!D20))*100)</f>
        <v>34.118777516216596</v>
      </c>
      <c r="E20" s="91">
        <f>IF((ROUND('Skema1-7_2014'!E20,0))=0,"-",((('Skema1-7_2015'!E20-'Skema1-7_2014'!E20)/'Skema1-7_2014'!E20))*100)</f>
        <v>10.395732904683806</v>
      </c>
      <c r="F20" s="91" t="str">
        <f>IF((ROUND('Skema1-7_2014'!F20,0))=0,"-",((('Skema1-7_2015'!F20-'Skema1-7_2014'!F20)/'Skema1-7_2014'!F20))*100)</f>
        <v>-</v>
      </c>
      <c r="G20" s="91" t="str">
        <f>IF((ROUND('Skema1-7_2014'!G20,0))=0,"-",((('Skema1-7_2015'!G20-'Skema1-7_2014'!G20)/'Skema1-7_2014'!G20))*100)</f>
        <v>-</v>
      </c>
      <c r="H20" s="91" t="str">
        <f>IF((ROUND('Skema1-7_2014'!H20,0))=0,"-",((('Skema1-7_2015'!H20-'Skema1-7_2014'!H20)/'Skema1-7_2014'!H20))*100)</f>
        <v>-</v>
      </c>
      <c r="I20" s="91" t="str">
        <f>IF((ROUND('Skema1-7_2014'!I20,0))=0,"-",((('Skema1-7_2015'!I20-'Skema1-7_2014'!I20)/'Skema1-7_2014'!I20))*100)</f>
        <v>-</v>
      </c>
      <c r="J20" s="91">
        <f>IF((ROUND('Skema1-7_2014'!J20,0))=0,"-",((('Skema1-7_2015'!J20-'Skema1-7_2014'!J20)/'Skema1-7_2014'!J20))*100)</f>
        <v>-10.053267480815943</v>
      </c>
      <c r="N20" s="39"/>
      <c r="O20" s="39"/>
      <c r="P20" s="39"/>
      <c r="Q20" s="39"/>
      <c r="R20" s="39"/>
    </row>
    <row r="21" spans="1:18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91">
        <f>IF((ROUND('Skema1-7_2014'!C21,0))=0,"-",((('Skema1-7_2015'!C21-'Skema1-7_2014'!C21)/'Skema1-7_2014'!C21))*100)</f>
        <v>-0.60122812461255892</v>
      </c>
      <c r="D21" s="91">
        <f>IF((ROUND('Skema1-7_2014'!D21,0))=0,"-",((('Skema1-7_2015'!D21-'Skema1-7_2014'!D21)/'Skema1-7_2014'!D21))*100)</f>
        <v>2.2665455830767156</v>
      </c>
      <c r="E21" s="91">
        <f>IF((ROUND('Skema1-7_2014'!E21,0))=0,"-",((('Skema1-7_2015'!E21-'Skema1-7_2014'!E21)/'Skema1-7_2014'!E21))*100)</f>
        <v>-4.8133211195332066</v>
      </c>
      <c r="F21" s="91">
        <f>IF((ROUND('Skema1-7_2014'!F21,0))=0,"-",((('Skema1-7_2015'!F21-'Skema1-7_2014'!F21)/'Skema1-7_2014'!F21))*100)</f>
        <v>5.8290351275046595</v>
      </c>
      <c r="G21" s="91">
        <f>IF((ROUND('Skema1-7_2014'!G21,0))=0,"-",((('Skema1-7_2015'!G21-'Skema1-7_2014'!G21)/'Skema1-7_2014'!G21))*100)</f>
        <v>8.8926269939946643</v>
      </c>
      <c r="H21" s="91">
        <f>IF((ROUND('Skema1-7_2014'!H21,0))=0,"-",((('Skema1-7_2015'!H21-'Skema1-7_2014'!H21)/'Skema1-7_2014'!H21))*100)</f>
        <v>4.4415073557894003</v>
      </c>
      <c r="I21" s="91">
        <f>IF((ROUND('Skema1-7_2014'!I21,0))=0,"-",((('Skema1-7_2015'!I21-'Skema1-7_2014'!I21)/'Skema1-7_2014'!I21))*100)</f>
        <v>3.1198345997285779</v>
      </c>
      <c r="J21" s="91">
        <f>IF((ROUND('Skema1-7_2014'!J21,0))=0,"-",((('Skema1-7_2015'!J21-'Skema1-7_2014'!J21)/'Skema1-7_2014'!J21))*100)</f>
        <v>-0.72751409204526285</v>
      </c>
      <c r="N21" s="39"/>
      <c r="O21" s="39"/>
      <c r="P21" s="39"/>
      <c r="Q21" s="39"/>
      <c r="R21" s="39"/>
    </row>
    <row r="22" spans="1:18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91">
        <f>IF((ROUND('Skema1-7_2014'!C22,0))=0,"-",((('Skema1-7_2015'!C22-'Skema1-7_2014'!C22)/'Skema1-7_2014'!C22))*100)</f>
        <v>1.1541958689386664</v>
      </c>
      <c r="D22" s="91">
        <f>IF((ROUND('Skema1-7_2014'!D22,0))=0,"-",((('Skema1-7_2015'!D22-'Skema1-7_2014'!D22)/'Skema1-7_2014'!D22))*100)</f>
        <v>4.9776595494163463</v>
      </c>
      <c r="E22" s="91">
        <f>IF((ROUND('Skema1-7_2014'!E22,0))=0,"-",((('Skema1-7_2015'!E22-'Skema1-7_2014'!E22)/'Skema1-7_2014'!E22))*100)</f>
        <v>-1.8594275651888623</v>
      </c>
      <c r="F22" s="91" t="str">
        <f>IF((ROUND('Skema1-7_2014'!F22,0))=0,"-",((('Skema1-7_2015'!F22-'Skema1-7_2014'!F22)/'Skema1-7_2014'!F22))*100)</f>
        <v>-</v>
      </c>
      <c r="G22" s="91">
        <f>IF((ROUND('Skema1-7_2014'!G22,0))=0,"-",((('Skema1-7_2015'!G22-'Skema1-7_2014'!G22)/'Skema1-7_2014'!G22))*100)</f>
        <v>11.401837315541639</v>
      </c>
      <c r="H22" s="91">
        <f>IF((ROUND('Skema1-7_2014'!H22,0))=0,"-",((('Skema1-7_2015'!H22-'Skema1-7_2014'!H22)/'Skema1-7_2014'!H22))*100)</f>
        <v>-2.9821370216280694</v>
      </c>
      <c r="I22" s="91">
        <f>IF((ROUND('Skema1-7_2014'!I22,0))=0,"-",((('Skema1-7_2015'!I22-'Skema1-7_2014'!I22)/'Skema1-7_2014'!I22))*100)</f>
        <v>-0.8544148698166677</v>
      </c>
      <c r="J22" s="91">
        <f>IF((ROUND('Skema1-7_2014'!J22,0))=0,"-",((('Skema1-7_2015'!J22-'Skema1-7_2014'!J22)/'Skema1-7_2014'!J22))*100)</f>
        <v>1.3983585122134514</v>
      </c>
      <c r="N22" s="39"/>
      <c r="O22" s="39"/>
      <c r="P22" s="39"/>
      <c r="Q22" s="39"/>
      <c r="R22" s="39"/>
    </row>
    <row r="23" spans="1:18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91">
        <f>IF((ROUND('Skema1-7_2014'!C23,0))=0,"-",((('Skema1-7_2015'!C23-'Skema1-7_2014'!C23)/'Skema1-7_2014'!C23))*100)</f>
        <v>1.0295380836635628</v>
      </c>
      <c r="D23" s="91">
        <f>IF((ROUND('Skema1-7_2014'!D23,0))=0,"-",((('Skema1-7_2015'!D23-'Skema1-7_2014'!D23)/'Skema1-7_2014'!D23))*100)</f>
        <v>4.9677589416384418</v>
      </c>
      <c r="E23" s="91">
        <f>IF((ROUND('Skema1-7_2014'!E23,0))=0,"-",((('Skema1-7_2015'!E23-'Skema1-7_2014'!E23)/'Skema1-7_2014'!E23))*100)</f>
        <v>-4.240218415049811</v>
      </c>
      <c r="F23" s="91" t="str">
        <f>IF((ROUND('Skema1-7_2014'!F23,0))=0,"-",((('Skema1-7_2015'!F23-'Skema1-7_2014'!F23)/'Skema1-7_2014'!F23))*100)</f>
        <v>-</v>
      </c>
      <c r="G23" s="91">
        <f>IF((ROUND('Skema1-7_2014'!G23,0))=0,"-",((('Skema1-7_2015'!G23-'Skema1-7_2014'!G23)/'Skema1-7_2014'!G23))*100)</f>
        <v>-2.4362020101121962</v>
      </c>
      <c r="H23" s="91">
        <f>IF((ROUND('Skema1-7_2014'!H23,0))=0,"-",((('Skema1-7_2015'!H23-'Skema1-7_2014'!H23)/'Skema1-7_2014'!H23))*100)</f>
        <v>4.8804701872919312</v>
      </c>
      <c r="I23" s="91">
        <f>IF((ROUND('Skema1-7_2014'!I23,0))=0,"-",((('Skema1-7_2015'!I23-'Skema1-7_2014'!I23)/'Skema1-7_2014'!I23))*100)</f>
        <v>-1.2222529264498814</v>
      </c>
      <c r="J23" s="91">
        <f>IF((ROUND('Skema1-7_2014'!J23,0))=0,"-",((('Skema1-7_2015'!J23-'Skema1-7_2014'!J23)/'Skema1-7_2014'!J23))*100)</f>
        <v>1.35907794431068</v>
      </c>
      <c r="N23" s="39"/>
      <c r="O23" s="39"/>
      <c r="P23" s="39"/>
      <c r="Q23" s="39"/>
      <c r="R23" s="39"/>
    </row>
    <row r="24" spans="1:18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91">
        <f>IF((ROUND('Skema1-7_2014'!C24,0))=0,"-",((('Skema1-7_2015'!C24-'Skema1-7_2014'!C24)/'Skema1-7_2014'!C24))*100)</f>
        <v>2.4143977115746926</v>
      </c>
      <c r="D24" s="91">
        <f>IF((ROUND('Skema1-7_2014'!D24,0))=0,"-",((('Skema1-7_2015'!D24-'Skema1-7_2014'!D24)/'Skema1-7_2014'!D24))*100)</f>
        <v>4.3408389376968906</v>
      </c>
      <c r="E24" s="91">
        <f>IF((ROUND('Skema1-7_2014'!E24,0))=0,"-",((('Skema1-7_2015'!E24-'Skema1-7_2014'!E24)/'Skema1-7_2014'!E24))*100)</f>
        <v>-2.2705767272193857</v>
      </c>
      <c r="F24" s="91">
        <f>IF((ROUND('Skema1-7_2014'!F24,0))=0,"-",((('Skema1-7_2015'!F24-'Skema1-7_2014'!F24)/'Skema1-7_2014'!F24))*100)</f>
        <v>6.364119836908368</v>
      </c>
      <c r="G24" s="91">
        <f>IF((ROUND('Skema1-7_2014'!G24,0))=0,"-",((('Skema1-7_2015'!G24-'Skema1-7_2014'!G24)/'Skema1-7_2014'!G24))*100)</f>
        <v>81.529385069208075</v>
      </c>
      <c r="H24" s="91">
        <f>IF((ROUND('Skema1-7_2014'!H24,0))=0,"-",((('Skema1-7_2015'!H24-'Skema1-7_2014'!H24)/'Skema1-7_2014'!H24))*100)</f>
        <v>10.215743629161643</v>
      </c>
      <c r="I24" s="91">
        <f>IF((ROUND('Skema1-7_2014'!I24,0))=0,"-",((('Skema1-7_2015'!I24-'Skema1-7_2014'!I24)/'Skema1-7_2014'!I24))*100)</f>
        <v>-2.7537262727888754</v>
      </c>
      <c r="J24" s="91">
        <f>IF((ROUND('Skema1-7_2014'!J24,0))=0,"-",((('Skema1-7_2015'!J24-'Skema1-7_2014'!J24)/'Skema1-7_2014'!J24))*100)</f>
        <v>1.9282209414280413</v>
      </c>
      <c r="N24" s="39"/>
      <c r="O24" s="39"/>
      <c r="P24" s="39"/>
      <c r="Q24" s="39"/>
      <c r="R24" s="39"/>
    </row>
    <row r="25" spans="1:18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91">
        <f>IF((ROUND('Skema1-7_2014'!C25,0))=0,"-",((('Skema1-7_2015'!C25-'Skema1-7_2014'!C25)/'Skema1-7_2014'!C25))*100)</f>
        <v>-1.7771307935371332</v>
      </c>
      <c r="D25" s="91">
        <f>IF((ROUND('Skema1-7_2014'!D25,0))=0,"-",((('Skema1-7_2015'!D25-'Skema1-7_2014'!D25)/'Skema1-7_2014'!D25))*100)</f>
        <v>1.5536560159196511</v>
      </c>
      <c r="E25" s="91">
        <f>IF((ROUND('Skema1-7_2014'!E25,0))=0,"-",((('Skema1-7_2015'!E25-'Skema1-7_2014'!E25)/'Skema1-7_2014'!E25))*100)</f>
        <v>-5.5045317977250372</v>
      </c>
      <c r="F25" s="91" t="str">
        <f>IF((ROUND('Skema1-7_2014'!F25,0))=0,"-",((('Skema1-7_2015'!F25-'Skema1-7_2014'!F25)/'Skema1-7_2014'!F25))*100)</f>
        <v>-</v>
      </c>
      <c r="G25" s="91">
        <f>IF((ROUND('Skema1-7_2014'!G25,0))=0,"-",((('Skema1-7_2015'!G25-'Skema1-7_2014'!G25)/'Skema1-7_2014'!G25))*100)</f>
        <v>1.42065625468931</v>
      </c>
      <c r="H25" s="91">
        <f>IF((ROUND('Skema1-7_2014'!H25,0))=0,"-",((('Skema1-7_2015'!H25-'Skema1-7_2014'!H25)/'Skema1-7_2014'!H25))*100)</f>
        <v>16.614834647845008</v>
      </c>
      <c r="I25" s="91">
        <f>IF((ROUND('Skema1-7_2014'!I25,0))=0,"-",((('Skema1-7_2015'!I25-'Skema1-7_2014'!I25)/'Skema1-7_2014'!I25))*100)</f>
        <v>31.376782951180992</v>
      </c>
      <c r="J25" s="91">
        <f>IF((ROUND('Skema1-7_2014'!J25,0))=0,"-",((('Skema1-7_2015'!J25-'Skema1-7_2014'!J25)/'Skema1-7_2014'!J25))*100)</f>
        <v>-1.5333713440701093</v>
      </c>
      <c r="N25" s="39"/>
      <c r="O25" s="46"/>
      <c r="P25" s="46"/>
      <c r="Q25" s="39"/>
      <c r="R25" s="39"/>
    </row>
    <row r="26" spans="1:18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91">
        <f>IF((ROUND('Skema1-7_2014'!C26,0))=0,"-",((('Skema1-7_2015'!C26-'Skema1-7_2014'!C26)/'Skema1-7_2014'!C26))*100)</f>
        <v>3.2046167412012898</v>
      </c>
      <c r="D26" s="91">
        <f>IF((ROUND('Skema1-7_2014'!D26,0))=0,"-",((('Skema1-7_2015'!D26-'Skema1-7_2014'!D26)/'Skema1-7_2014'!D26))*100)</f>
        <v>6.1519049355914399</v>
      </c>
      <c r="E26" s="91">
        <f>IF((ROUND('Skema1-7_2014'!E26,0))=0,"-",((('Skema1-7_2015'!E26-'Skema1-7_2014'!E26)/'Skema1-7_2014'!E26))*100)</f>
        <v>9.8970124372796153</v>
      </c>
      <c r="F26" s="91">
        <f>IF((ROUND('Skema1-7_2014'!F26,0))=0,"-",((('Skema1-7_2015'!F26-'Skema1-7_2014'!F26)/'Skema1-7_2014'!F26))*100)</f>
        <v>1.013450644886086</v>
      </c>
      <c r="G26" s="91">
        <f>IF((ROUND('Skema1-7_2014'!G26,0))=0,"-",((('Skema1-7_2015'!G26-'Skema1-7_2014'!G26)/'Skema1-7_2014'!G26))*100)</f>
        <v>35.425134257528299</v>
      </c>
      <c r="H26" s="91">
        <f>IF((ROUND('Skema1-7_2014'!H26,0))=0,"-",((('Skema1-7_2015'!H26-'Skema1-7_2014'!H26)/'Skema1-7_2014'!H26))*100)</f>
        <v>87.141645732248989</v>
      </c>
      <c r="I26" s="91">
        <f>IF((ROUND('Skema1-7_2014'!I26,0))=0,"-",((('Skema1-7_2015'!I26-'Skema1-7_2014'!I26)/'Skema1-7_2014'!I26))*100)</f>
        <v>35.112316974144633</v>
      </c>
      <c r="J26" s="91">
        <f>IF((ROUND('Skema1-7_2014'!J26,0))=0,"-",((('Skema1-7_2015'!J26-'Skema1-7_2014'!J26)/'Skema1-7_2014'!J26))*100)</f>
        <v>-3.848365689878618</v>
      </c>
      <c r="N26" s="39"/>
      <c r="O26" s="46"/>
      <c r="P26" s="44"/>
      <c r="Q26" s="39"/>
      <c r="R26" s="39"/>
    </row>
    <row r="27" spans="1:18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91">
        <f>IF((ROUND('Skema1-7_2014'!C27,0))=0,"-",((('Skema1-7_2015'!C27-'Skema1-7_2014'!C27)/'Skema1-7_2014'!C27))*100)</f>
        <v>12.868179792596541</v>
      </c>
      <c r="D27" s="91">
        <f>IF((ROUND('Skema1-7_2014'!D27,0))=0,"-",((('Skema1-7_2015'!D27-'Skema1-7_2014'!D27)/'Skema1-7_2014'!D27))*100)</f>
        <v>-1.3457497732366317</v>
      </c>
      <c r="E27" s="91">
        <f>IF((ROUND('Skema1-7_2014'!E27,0))=0,"-",((('Skema1-7_2015'!E27-'Skema1-7_2014'!E27)/'Skema1-7_2014'!E27))*100)</f>
        <v>-2.1307190638158438</v>
      </c>
      <c r="F27" s="91">
        <f>IF((ROUND('Skema1-7_2014'!F27,0))=0,"-",((('Skema1-7_2015'!F27-'Skema1-7_2014'!F27)/'Skema1-7_2014'!F27))*100)</f>
        <v>-6.7004470632867408</v>
      </c>
      <c r="G27" s="91">
        <f>IF((ROUND('Skema1-7_2014'!G27,0))=0,"-",((('Skema1-7_2015'!G27-'Skema1-7_2014'!G27)/'Skema1-7_2014'!G27))*100)</f>
        <v>-1.6406429920213332</v>
      </c>
      <c r="H27" s="91">
        <f>IF((ROUND('Skema1-7_2014'!H27,0))=0,"-",((('Skema1-7_2015'!H27-'Skema1-7_2014'!H27)/'Skema1-7_2014'!H27))*100)</f>
        <v>279.88296488449583</v>
      </c>
      <c r="I27" s="91">
        <f>IF((ROUND('Skema1-7_2014'!I27,0))=0,"-",((('Skema1-7_2015'!I27-'Skema1-7_2014'!I27)/'Skema1-7_2014'!I27))*100)</f>
        <v>17.280185769546073</v>
      </c>
      <c r="J27" s="91">
        <f>IF((ROUND('Skema1-7_2014'!J27,0))=0,"-",((('Skema1-7_2015'!J27-'Skema1-7_2014'!J27)/'Skema1-7_2014'!J27))*100)</f>
        <v>-1.6417819385926176</v>
      </c>
      <c r="N27" s="39"/>
      <c r="O27" s="39"/>
      <c r="P27" s="39"/>
      <c r="Q27" s="39"/>
      <c r="R27" s="39"/>
    </row>
    <row r="28" spans="1:18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91">
        <f>IF((ROUND('Skema1-7_2014'!C28,0))=0,"-",((('Skema1-7_2015'!C28-'Skema1-7_2014'!C28)/'Skema1-7_2014'!C28))*100)</f>
        <v>4.9391299849569386</v>
      </c>
      <c r="D28" s="91">
        <f>IF((ROUND('Skema1-7_2014'!D28,0))=0,"-",((('Skema1-7_2015'!D28-'Skema1-7_2014'!D28)/'Skema1-7_2014'!D28))*100)</f>
        <v>4.7914937350882498</v>
      </c>
      <c r="E28" s="91">
        <f>IF((ROUND('Skema1-7_2014'!E28,0))=0,"-",((('Skema1-7_2015'!E28-'Skema1-7_2014'!E28)/'Skema1-7_2014'!E28))*100)</f>
        <v>2.5638125931247111</v>
      </c>
      <c r="F28" s="91">
        <f>IF((ROUND('Skema1-7_2014'!F28,0))=0,"-",((('Skema1-7_2015'!F28-'Skema1-7_2014'!F28)/'Skema1-7_2014'!F28))*100)</f>
        <v>-4.4350150132652688</v>
      </c>
      <c r="G28" s="91">
        <f>IF((ROUND('Skema1-7_2014'!G28,0))=0,"-",((('Skema1-7_2015'!G28-'Skema1-7_2014'!G28)/'Skema1-7_2014'!G28))*100)</f>
        <v>-18.189168731537546</v>
      </c>
      <c r="H28" s="91">
        <f>IF((ROUND('Skema1-7_2014'!H28,0))=0,"-",((('Skema1-7_2015'!H28-'Skema1-7_2014'!H28)/'Skema1-7_2014'!H28))*100)</f>
        <v>57.268310093163755</v>
      </c>
      <c r="I28" s="91">
        <f>IF((ROUND('Skema1-7_2014'!I28,0))=0,"-",((('Skema1-7_2015'!I28-'Skema1-7_2014'!I28)/'Skema1-7_2014'!I28))*100)</f>
        <v>10.705878197165191</v>
      </c>
      <c r="J28" s="91">
        <f>IF((ROUND('Skema1-7_2014'!J28,0))=0,"-",((('Skema1-7_2015'!J28-'Skema1-7_2014'!J28)/'Skema1-7_2014'!J28))*100)</f>
        <v>1.6219891822847035</v>
      </c>
      <c r="N28" s="39"/>
      <c r="O28" s="39"/>
      <c r="P28" s="39"/>
      <c r="Q28" s="39"/>
      <c r="R28" s="39"/>
    </row>
    <row r="29" spans="1:18" ht="13.5" customHeight="1" x14ac:dyDescent="0.2">
      <c r="A29" s="13"/>
      <c r="B29" s="13" t="s">
        <v>16</v>
      </c>
      <c r="C29" s="83"/>
      <c r="D29" s="83"/>
      <c r="E29" s="83"/>
      <c r="F29" s="83"/>
      <c r="G29" s="83"/>
      <c r="H29" s="83"/>
      <c r="I29" s="83"/>
      <c r="J29" s="155"/>
      <c r="K29" s="35"/>
      <c r="L29" s="39"/>
      <c r="N29" s="39"/>
      <c r="O29" s="39"/>
      <c r="P29" s="39"/>
      <c r="Q29" s="39"/>
      <c r="R29" s="39"/>
    </row>
    <row r="30" spans="1:18" ht="13.5" customHeight="1" x14ac:dyDescent="0.2">
      <c r="A30" s="37"/>
      <c r="B30" s="15"/>
      <c r="C30" s="3"/>
      <c r="D30" s="3"/>
      <c r="E30" s="3"/>
      <c r="F30" s="3"/>
      <c r="G30" s="3"/>
      <c r="H30" s="3"/>
      <c r="I30" s="3"/>
      <c r="J30" s="3"/>
      <c r="L30" s="39"/>
      <c r="N30" s="39"/>
      <c r="O30" s="39"/>
      <c r="P30" s="39"/>
      <c r="Q30" s="39"/>
      <c r="R30" s="39"/>
    </row>
    <row r="31" spans="1:18" ht="13.5" customHeight="1" x14ac:dyDescent="0.2">
      <c r="A31" s="37"/>
      <c r="B31" s="17" t="s">
        <v>30</v>
      </c>
      <c r="C31" s="84">
        <f>IF((ROUND('Skema1-7_2014'!C31,0))=0,"-",((('Skema1-7_2015'!C31-'Skema1-7_2014'!C31)/'Skema1-7_2014'!C31))*100)</f>
        <v>0.76463231065192938</v>
      </c>
      <c r="D31" s="156">
        <f>IF((ROUND('Skema1-7_2014'!D31,0))=0,"-",((('Skema1-7_2015'!D31-'Skema1-7_2014'!D31)/'Skema1-7_2014'!D31))*100)</f>
        <v>-10.911092505235748</v>
      </c>
      <c r="E31" s="156">
        <f>IF((ROUND('Skema1-7_2014'!E31,0))=0,"-",((('Skema1-7_2015'!E31-'Skema1-7_2014'!E31)/'Skema1-7_2014'!E31))*100)</f>
        <v>14.554477251193203</v>
      </c>
      <c r="F31" s="156" t="str">
        <f>IF((ROUND('Skema1-7_2014'!F31,0))=0,"-",((('Skema1-7_2015'!F31-'Skema1-7_2014'!F31)/'Skema1-7_2014'!F31))*100)</f>
        <v>-</v>
      </c>
      <c r="G31" s="156">
        <f>IF((ROUND('Skema1-7_2014'!G31,0))=0,"-",((('Skema1-7_2015'!G31-'Skema1-7_2014'!G31)/'Skema1-7_2014'!G31))*100)</f>
        <v>81.548915495857258</v>
      </c>
      <c r="H31" s="156">
        <f>IF((ROUND('Skema1-7_2014'!H31,0))=0,"-",((('Skema1-7_2015'!H31-'Skema1-7_2014'!H31)/'Skema1-7_2014'!H31))*100)</f>
        <v>-10.860678523238811</v>
      </c>
      <c r="I31" s="156">
        <f>IF((ROUND('Skema1-7_2014'!I31,0))=0,"-",((('Skema1-7_2015'!I31-'Skema1-7_2014'!I31)/'Skema1-7_2014'!I31))*100)</f>
        <v>-26.63173865634414</v>
      </c>
      <c r="J31" s="156">
        <f>IF((ROUND('Skema1-7_2014'!J31,0))=0,"-",((('Skema1-7_2015'!J31-'Skema1-7_2014'!J31)/'Skema1-7_2014'!J31))*100)</f>
        <v>0.2565126760105208</v>
      </c>
      <c r="L31" s="47"/>
      <c r="N31" s="39"/>
      <c r="O31" s="39"/>
      <c r="P31" s="39"/>
      <c r="Q31" s="39"/>
      <c r="R31" s="39"/>
    </row>
    <row r="32" spans="1:18" ht="13.5" customHeight="1" x14ac:dyDescent="0.2">
      <c r="A32" s="37"/>
      <c r="B32" s="19" t="s">
        <v>31</v>
      </c>
      <c r="C32" s="85">
        <f>IF((ROUND('Skema1-7_2014'!C32,0))=0,"-",((('Skema1-7_2015'!C32-'Skema1-7_2014'!C32)/'Skema1-7_2014'!C32))*100)</f>
        <v>-0.91654193721883659</v>
      </c>
      <c r="D32" s="85">
        <f>IF((ROUND('Skema1-7_2014'!D32,0))=0,"-",((('Skema1-7_2015'!D32-'Skema1-7_2014'!D32)/'Skema1-7_2014'!D32))*100)</f>
        <v>-3.0956647025725039</v>
      </c>
      <c r="E32" s="85">
        <f>IF((ROUND('Skema1-7_2014'!E32,0))=0,"-",((('Skema1-7_2015'!E32-'Skema1-7_2014'!E32)/'Skema1-7_2014'!E32))*100)</f>
        <v>0.82941602128818148</v>
      </c>
      <c r="F32" s="85">
        <f>IF((ROUND('Skema1-7_2014'!F32,0))=0,"-",((('Skema1-7_2015'!F32-'Skema1-7_2014'!F32)/'Skema1-7_2014'!F32))*100)</f>
        <v>-23.278471642898186</v>
      </c>
      <c r="G32" s="85">
        <f>IF((ROUND('Skema1-7_2014'!G32,0))=0,"-",((('Skema1-7_2015'!G32-'Skema1-7_2014'!G32)/'Skema1-7_2014'!G32))*100)</f>
        <v>81.718167793219251</v>
      </c>
      <c r="H32" s="85">
        <f>IF((ROUND('Skema1-7_2014'!H32,0))=0,"-",((('Skema1-7_2015'!H32-'Skema1-7_2014'!H32)/'Skema1-7_2014'!H32))*100)</f>
        <v>3.4230351062285704</v>
      </c>
      <c r="I32" s="81">
        <f>IF((ROUND('Skema1-7_2014'!I32,0))=0,"-",((('Skema1-7_2015'!I32-'Skema1-7_2014'!I32)/'Skema1-7_2014'!I32))*100)</f>
        <v>4.813284794223768</v>
      </c>
      <c r="J32" s="86">
        <f>IF((ROUND('Skema1-7_2014'!J32,0))=0,"-",((('Skema1-7_2015'!J32-'Skema1-7_2014'!J32)/'Skema1-7_2014'!J32))*100)</f>
        <v>-1.4555506010590977</v>
      </c>
      <c r="L32" s="47"/>
      <c r="N32" s="46"/>
      <c r="O32" s="46"/>
      <c r="P32" s="46"/>
      <c r="Q32" s="39"/>
      <c r="R32" s="39"/>
    </row>
    <row r="33" spans="1:18" ht="13.5" customHeight="1" x14ac:dyDescent="0.2">
      <c r="A33" s="37"/>
      <c r="B33" s="19" t="s">
        <v>32</v>
      </c>
      <c r="C33" s="85">
        <f>IF((ROUND('Skema1-7_2014'!C33,0))=0,"-",((('Skema1-7_2015'!C33-'Skema1-7_2014'!C33)/'Skema1-7_2014'!C33))*100)</f>
        <v>-1.2826111660263586</v>
      </c>
      <c r="D33" s="85">
        <f>IF((ROUND('Skema1-7_2014'!D33,0))=0,"-",((('Skema1-7_2015'!D33-'Skema1-7_2014'!D33)/'Skema1-7_2014'!D33))*100)</f>
        <v>20.178762689451009</v>
      </c>
      <c r="E33" s="85">
        <f>IF((ROUND('Skema1-7_2014'!E33,0))=0,"-",((('Skema1-7_2015'!E33-'Skema1-7_2014'!E33)/'Skema1-7_2014'!E33))*100)</f>
        <v>-1.0944987450303929</v>
      </c>
      <c r="F33" s="85">
        <f>IF((ROUND('Skema1-7_2014'!F33,0))=0,"-",((('Skema1-7_2015'!F33-'Skema1-7_2014'!F33)/'Skema1-7_2014'!F33))*100)</f>
        <v>-3.2681109865584772</v>
      </c>
      <c r="G33" s="85">
        <f>IF((ROUND('Skema1-7_2014'!G33,0))=0,"-",((('Skema1-7_2015'!G33-'Skema1-7_2014'!G33)/'Skema1-7_2014'!G33))*100)</f>
        <v>-3.9132876406891488</v>
      </c>
      <c r="H33" s="85">
        <f>IF((ROUND('Skema1-7_2014'!H33,0))=0,"-",((('Skema1-7_2015'!H33-'Skema1-7_2014'!H33)/'Skema1-7_2014'!H33))*100)</f>
        <v>-4.4348302402168516</v>
      </c>
      <c r="I33" s="81" t="str">
        <f>IF((ROUND('Skema1-7_2014'!I33,0))=0,"-",((('Skema1-7_2015'!I33-'Skema1-7_2014'!I33)/'Skema1-7_2014'!I33))*100)</f>
        <v>-</v>
      </c>
      <c r="J33" s="86">
        <f>IF((ROUND('Skema1-7_2014'!J33,0))=0,"-",((('Skema1-7_2015'!J33-'Skema1-7_2014'!J33)/'Skema1-7_2014'!J33))*100)</f>
        <v>-0.54337278649680032</v>
      </c>
      <c r="L33" s="47"/>
      <c r="N33" s="46"/>
      <c r="O33" s="46"/>
      <c r="P33" s="46"/>
      <c r="Q33" s="39"/>
      <c r="R33" s="39"/>
    </row>
    <row r="34" spans="1:18" ht="13.5" customHeight="1" x14ac:dyDescent="0.2">
      <c r="A34" s="37"/>
      <c r="B34" s="19" t="s">
        <v>33</v>
      </c>
      <c r="C34" s="85">
        <f>IF((ROUND('Skema1-7_2014'!C34,0))=0,"-",((('Skema1-7_2015'!C34-'Skema1-7_2014'!C34)/'Skema1-7_2014'!C34))*100)</f>
        <v>0.51417302578213087</v>
      </c>
      <c r="D34" s="85">
        <f>IF((ROUND('Skema1-7_2014'!D34,0))=0,"-",((('Skema1-7_2015'!D34-'Skema1-7_2014'!D34)/'Skema1-7_2014'!D34))*100)</f>
        <v>4.1733290664400906</v>
      </c>
      <c r="E34" s="85">
        <f>IF((ROUND('Skema1-7_2014'!E34,0))=0,"-",((('Skema1-7_2015'!E34-'Skema1-7_2014'!E34)/'Skema1-7_2014'!E34))*100)</f>
        <v>-3.9878715734223378</v>
      </c>
      <c r="F34" s="85">
        <f>IF((ROUND('Skema1-7_2014'!F34,0))=0,"-",((('Skema1-7_2015'!F34-'Skema1-7_2014'!F34)/'Skema1-7_2014'!F34))*100)</f>
        <v>6.2948395790087206</v>
      </c>
      <c r="G34" s="85">
        <f>IF((ROUND('Skema1-7_2014'!G34,0))=0,"-",((('Skema1-7_2015'!G34-'Skema1-7_2014'!G34)/'Skema1-7_2014'!G34))*100)</f>
        <v>2.0526613576258614</v>
      </c>
      <c r="H34" s="85">
        <f>IF((ROUND('Skema1-7_2014'!H34,0))=0,"-",((('Skema1-7_2015'!H34-'Skema1-7_2014'!H34)/'Skema1-7_2014'!H34))*100)</f>
        <v>9.1021080586581444</v>
      </c>
      <c r="I34" s="81">
        <f>IF((ROUND('Skema1-7_2014'!I34,0))=0,"-",((('Skema1-7_2015'!I34-'Skema1-7_2014'!I34)/'Skema1-7_2014'!I34))*100)</f>
        <v>52.562862393767176</v>
      </c>
      <c r="J34" s="86">
        <f>IF((ROUND('Skema1-7_2014'!J34,0))=0,"-",((('Skema1-7_2015'!J34-'Skema1-7_2014'!J34)/'Skema1-7_2014'!J34))*100)</f>
        <v>0.72041371027097612</v>
      </c>
      <c r="L34" s="47"/>
      <c r="N34" s="46"/>
      <c r="O34" s="46"/>
      <c r="P34" s="46"/>
      <c r="Q34" s="39"/>
      <c r="R34" s="39"/>
    </row>
    <row r="35" spans="1:18" ht="13.5" customHeight="1" x14ac:dyDescent="0.2">
      <c r="A35" s="38"/>
      <c r="B35" s="20" t="s">
        <v>34</v>
      </c>
      <c r="C35" s="87">
        <f>IF((ROUND('Skema1-7_2014'!C35,0))=0,"-",((('Skema1-7_2015'!C35-'Skema1-7_2014'!C35)/'Skema1-7_2014'!C35))*100)</f>
        <v>10.764924812851511</v>
      </c>
      <c r="D35" s="87">
        <f>IF((ROUND('Skema1-7_2014'!D35,0))=0,"-",((('Skema1-7_2015'!D35-'Skema1-7_2014'!D35)/'Skema1-7_2014'!D35))*100)</f>
        <v>0.54627925248014386</v>
      </c>
      <c r="E35" s="87">
        <f>IF((ROUND('Skema1-7_2014'!E35,0))=0,"-",((('Skema1-7_2015'!E35-'Skema1-7_2014'!E35)/'Skema1-7_2014'!E35))*100)</f>
        <v>-0.11862469002663414</v>
      </c>
      <c r="F35" s="87">
        <f>IF((ROUND('Skema1-7_2014'!F35,0))=0,"-",((('Skema1-7_2015'!F35-'Skema1-7_2014'!F35)/'Skema1-7_2014'!F35))*100)</f>
        <v>-4.8743722557809646</v>
      </c>
      <c r="G35" s="87">
        <f>IF((ROUND('Skema1-7_2014'!G35,0))=0,"-",((('Skema1-7_2015'!G35-'Skema1-7_2014'!G35)/'Skema1-7_2014'!G35))*100)</f>
        <v>-1.0652780206720176</v>
      </c>
      <c r="H35" s="87">
        <f>IF((ROUND('Skema1-7_2014'!H35,0))=0,"-",((('Skema1-7_2015'!H35-'Skema1-7_2014'!H35)/'Skema1-7_2014'!H35))*100)</f>
        <v>222.55468358544701</v>
      </c>
      <c r="I35" s="87" t="str">
        <f>IF((ROUND('Skema1-7_2014'!I35,0))=0,"-",((('Skema1-7_2015'!I35-'Skema1-7_2014'!I35)/'Skema1-7_2014'!I35))*100)</f>
        <v>-</v>
      </c>
      <c r="J35" s="88">
        <f>IF((ROUND('Skema1-7_2014'!J35,0))=0,"-",((('Skema1-7_2015'!J35-'Skema1-7_2014'!J35)/'Skema1-7_2014'!J35))*100)</f>
        <v>-1.2695240738289917</v>
      </c>
      <c r="L35" s="47"/>
      <c r="N35" s="46"/>
      <c r="O35" s="46"/>
      <c r="P35" s="46"/>
      <c r="Q35" s="39"/>
      <c r="R35" s="39"/>
    </row>
    <row r="36" spans="1:18" ht="13.5" customHeight="1" x14ac:dyDescent="0.2">
      <c r="A36" s="38"/>
      <c r="B36" s="13" t="s">
        <v>16</v>
      </c>
      <c r="C36" s="89">
        <f>IF((ROUND('Skema1-7_2014'!C36,0))=0,"-",((('Skema1-7_2015'!C36-'Skema1-7_2014'!C36)/'Skema1-7_2014'!C36))*100)</f>
        <v>1.0487194432840414</v>
      </c>
      <c r="D36" s="89">
        <f>IF((ROUND('Skema1-7_2014'!D36,0))=0,"-",((('Skema1-7_2015'!D36-'Skema1-7_2014'!D36)/'Skema1-7_2014'!D36))*100)</f>
        <v>2.8777929599701269</v>
      </c>
      <c r="E36" s="89">
        <f>IF((ROUND('Skema1-7_2014'!E36,0))=0,"-",((('Skema1-7_2015'!E36-'Skema1-7_2014'!E36)/'Skema1-7_2014'!E36))*100)</f>
        <v>8.4417123999941683</v>
      </c>
      <c r="F36" s="89">
        <f>IF((ROUND('Skema1-7_2014'!F36,0))=0,"-",((('Skema1-7_2015'!F36-'Skema1-7_2014'!F36)/'Skema1-7_2014'!F36))*100)</f>
        <v>-4.9009682779798958</v>
      </c>
      <c r="G36" s="89">
        <f>IF((ROUND('Skema1-7_2014'!G36,0))=0,"-",((('Skema1-7_2015'!G36-'Skema1-7_2014'!G36)/'Skema1-7_2014'!G36))*100)</f>
        <v>28.121032202848234</v>
      </c>
      <c r="H36" s="89">
        <f>IF((ROUND('Skema1-7_2014'!H36,0))=0,"-",((('Skema1-7_2015'!H36-'Skema1-7_2014'!H36)/'Skema1-7_2014'!H36))*100)</f>
        <v>-60.193939715106701</v>
      </c>
      <c r="I36" s="89">
        <f>IF((ROUND('Skema1-7_2014'!I36,0))=0,"-",((('Skema1-7_2015'!I36-'Skema1-7_2014'!I36)/'Skema1-7_2014'!I36))*100)</f>
        <v>-37.65780938744399</v>
      </c>
      <c r="J36" s="90">
        <f>IF((ROUND('Skema1-7_2014'!J36,0))=0,"-",((('Skema1-7_2015'!J36-'Skema1-7_2014'!J36)/'Skema1-7_2014'!J36))*100)</f>
        <v>-0.16571896040451517</v>
      </c>
      <c r="L36" s="39"/>
      <c r="M36" s="39"/>
      <c r="N36" s="46"/>
      <c r="O36" s="46"/>
      <c r="P36" s="46"/>
      <c r="Q36" s="39"/>
      <c r="R36" s="39"/>
    </row>
    <row r="37" spans="1:18" ht="13.5" customHeight="1" x14ac:dyDescent="0.2">
      <c r="C37" s="25"/>
      <c r="N37" s="39"/>
      <c r="O37" s="39"/>
      <c r="P37" s="39"/>
      <c r="Q37" s="39"/>
      <c r="R37" s="39"/>
    </row>
    <row r="38" spans="1:18" ht="13.5" customHeight="1" x14ac:dyDescent="0.2">
      <c r="D38" s="36"/>
      <c r="E38" s="36"/>
      <c r="N38" s="39"/>
      <c r="O38" s="39"/>
      <c r="P38" s="39"/>
      <c r="Q38" s="39"/>
      <c r="R38" s="39"/>
    </row>
    <row r="39" spans="1:18" ht="13.5" customHeight="1" x14ac:dyDescent="0.2">
      <c r="N39" s="39"/>
      <c r="O39" s="39"/>
      <c r="P39" s="39"/>
      <c r="Q39" s="39"/>
      <c r="R39" s="39"/>
    </row>
    <row r="40" spans="1:18" ht="13.5" customHeight="1" x14ac:dyDescent="0.2">
      <c r="N40" s="39"/>
      <c r="O40" s="39"/>
      <c r="P40" s="39"/>
      <c r="Q40" s="39"/>
      <c r="R40" s="39"/>
    </row>
    <row r="41" spans="1:18" ht="13.5" customHeight="1" x14ac:dyDescent="0.2">
      <c r="N41" s="39"/>
      <c r="O41" s="39"/>
      <c r="P41" s="39"/>
      <c r="Q41" s="39"/>
      <c r="R41" s="39"/>
    </row>
    <row r="42" spans="1:18" ht="13.5" customHeight="1" x14ac:dyDescent="0.2">
      <c r="N42" s="39"/>
      <c r="O42" s="39"/>
      <c r="P42" s="39"/>
      <c r="Q42" s="39"/>
      <c r="R42" s="39"/>
    </row>
    <row r="43" spans="1:18" ht="13.5" customHeight="1" x14ac:dyDescent="0.2">
      <c r="N43" s="39"/>
      <c r="O43" s="39"/>
      <c r="P43" s="39"/>
      <c r="Q43" s="39"/>
      <c r="R43" s="39"/>
    </row>
    <row r="44" spans="1:18" ht="13.5" customHeight="1" x14ac:dyDescent="0.2">
      <c r="N44" s="39"/>
      <c r="O44" s="39"/>
      <c r="P44" s="39"/>
      <c r="Q44" s="39"/>
      <c r="R44" s="39"/>
    </row>
    <row r="45" spans="1:18" x14ac:dyDescent="0.2">
      <c r="N45" s="39"/>
      <c r="O45" s="39"/>
      <c r="P45" s="39"/>
      <c r="Q45" s="39"/>
      <c r="R45" s="39"/>
    </row>
  </sheetData>
  <pageMargins left="0.51181102362204722" right="0.43307086614173229" top="0.51181102362204722" bottom="0.19685039370078741" header="0.23622047244094491" footer="0.23622047244094491"/>
  <pageSetup paperSize="9" scale="64" orientation="landscape" horizontalDpi="300" verticalDpi="300" r:id="rId1"/>
  <headerFooter alignWithMargins="0">
    <oddHeader>&amp;CSide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46"/>
  <sheetViews>
    <sheetView zoomScaleNormal="100" workbookViewId="0">
      <selection activeCell="D19" sqref="D19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14" ht="15.75" x14ac:dyDescent="0.25">
      <c r="A1" s="72" t="str">
        <f>'Skema1-7_2014'!A1</f>
        <v>Endelig version 12. december 2016</v>
      </c>
    </row>
    <row r="2" spans="1:14" ht="13.5" customHeight="1" x14ac:dyDescent="0.2">
      <c r="A2" s="92" t="s">
        <v>133</v>
      </c>
      <c r="B2" s="39"/>
      <c r="C2" s="28"/>
      <c r="D2" s="38"/>
    </row>
    <row r="3" spans="1:14" ht="13.5" customHeight="1" x14ac:dyDescent="0.2">
      <c r="A3" s="93" t="s">
        <v>40</v>
      </c>
      <c r="B3" s="39"/>
      <c r="C3" s="28"/>
    </row>
    <row r="4" spans="1:14" ht="54" customHeight="1" x14ac:dyDescent="0.2">
      <c r="A4" s="73" t="s">
        <v>8</v>
      </c>
      <c r="B4" s="73" t="s">
        <v>0</v>
      </c>
      <c r="C4" s="12" t="s">
        <v>17</v>
      </c>
      <c r="D4" s="12" t="s">
        <v>18</v>
      </c>
      <c r="E4" s="12" t="s">
        <v>25</v>
      </c>
      <c r="F4" s="12" t="s">
        <v>23</v>
      </c>
      <c r="G4" s="12" t="s">
        <v>24</v>
      </c>
    </row>
    <row r="5" spans="1:14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99">
        <f>'Skema1-7_2014'!J5</f>
        <v>8931838.4892122597</v>
      </c>
      <c r="D5" s="82">
        <v>330845.59218099201</v>
      </c>
      <c r="E5" s="82">
        <f>C5-D5</f>
        <v>8600992.8970312681</v>
      </c>
      <c r="F5" s="82">
        <v>1305806.0997094552</v>
      </c>
      <c r="G5" s="94">
        <f>E5-F5</f>
        <v>7295186.7973218132</v>
      </c>
      <c r="I5" s="3"/>
      <c r="J5" s="3"/>
      <c r="K5" s="39"/>
      <c r="L5" s="3"/>
      <c r="M5" s="3"/>
      <c r="N5" s="35"/>
    </row>
    <row r="6" spans="1:14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99">
        <f>'Skema1-7_2014'!J6</f>
        <v>2632468.4352410622</v>
      </c>
      <c r="D6" s="82">
        <v>67737.507008924324</v>
      </c>
      <c r="E6" s="82">
        <f t="shared" ref="E6:E28" si="0">C6-D6</f>
        <v>2564730.928232138</v>
      </c>
      <c r="F6" s="82">
        <v>160990.82070730248</v>
      </c>
      <c r="G6" s="94">
        <f t="shared" ref="G6:G28" si="1">E6-F6</f>
        <v>2403740.1075248355</v>
      </c>
      <c r="I6" s="3"/>
      <c r="J6" s="3"/>
      <c r="K6" s="39"/>
      <c r="L6" s="3"/>
      <c r="M6" s="3"/>
    </row>
    <row r="7" spans="1:14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99">
        <f>'Skema1-7_2014'!J7</f>
        <v>2698956.0602008649</v>
      </c>
      <c r="D7" s="82">
        <v>56216.648758434065</v>
      </c>
      <c r="E7" s="82">
        <f t="shared" si="0"/>
        <v>2642739.4114424307</v>
      </c>
      <c r="F7" s="82">
        <v>148519.48530831409</v>
      </c>
      <c r="G7" s="94">
        <f t="shared" si="1"/>
        <v>2494219.9261341165</v>
      </c>
      <c r="I7" s="3"/>
      <c r="J7" s="3"/>
      <c r="K7" s="39"/>
      <c r="L7" s="3"/>
      <c r="M7" s="95"/>
    </row>
    <row r="8" spans="1:14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99">
        <f>'Skema1-7_2014'!J8</f>
        <v>4964899.4812994041</v>
      </c>
      <c r="D8" s="82">
        <v>142488.43151966049</v>
      </c>
      <c r="E8" s="82">
        <f t="shared" si="0"/>
        <v>4822411.0497797439</v>
      </c>
      <c r="F8" s="82">
        <v>550948.26835877902</v>
      </c>
      <c r="G8" s="94">
        <f t="shared" si="1"/>
        <v>4271462.7814209647</v>
      </c>
      <c r="I8" s="3"/>
      <c r="J8" s="3"/>
      <c r="K8" s="39"/>
      <c r="L8" s="3"/>
      <c r="M8" s="3"/>
    </row>
    <row r="9" spans="1:14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99">
        <f>'Skema1-7_2014'!J9</f>
        <v>2435973.1903469297</v>
      </c>
      <c r="D9" s="82">
        <v>39205.156770000001</v>
      </c>
      <c r="E9" s="82">
        <f t="shared" si="0"/>
        <v>2396768.0335769299</v>
      </c>
      <c r="F9" s="82">
        <v>125992.60831721006</v>
      </c>
      <c r="G9" s="94">
        <f t="shared" si="1"/>
        <v>2270775.4252597201</v>
      </c>
      <c r="I9" s="3"/>
      <c r="J9" s="3"/>
      <c r="K9" s="39"/>
      <c r="L9" s="3"/>
      <c r="M9" s="3"/>
    </row>
    <row r="10" spans="1:14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99">
        <f>'Skema1-7_2014'!J10</f>
        <v>399332.39409037569</v>
      </c>
      <c r="D10" s="82">
        <v>0</v>
      </c>
      <c r="E10" s="82">
        <f t="shared" si="0"/>
        <v>399332.39409037569</v>
      </c>
      <c r="F10" s="82">
        <v>27356.753824820062</v>
      </c>
      <c r="G10" s="94">
        <f t="shared" si="1"/>
        <v>371975.64026555564</v>
      </c>
      <c r="I10" s="3"/>
      <c r="J10" s="3"/>
      <c r="K10" s="39"/>
      <c r="L10" s="3"/>
      <c r="M10" s="3"/>
    </row>
    <row r="11" spans="1:14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99">
        <f>'Skema1-7_2014'!J11</f>
        <v>3124818.1944539999</v>
      </c>
      <c r="D11" s="82">
        <v>50472.671642999987</v>
      </c>
      <c r="E11" s="82">
        <f t="shared" si="0"/>
        <v>3074345.5228109998</v>
      </c>
      <c r="F11" s="82">
        <v>445870.54664780316</v>
      </c>
      <c r="G11" s="94">
        <f t="shared" si="1"/>
        <v>2628474.9761631964</v>
      </c>
      <c r="I11" s="3"/>
      <c r="J11" s="3"/>
      <c r="K11" s="39"/>
      <c r="L11" s="3"/>
      <c r="M11" s="3"/>
    </row>
    <row r="12" spans="1:14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99">
        <f>'Skema1-7_2014'!J12</f>
        <v>1169181.3804076449</v>
      </c>
      <c r="D12" s="82">
        <v>17602.561439999998</v>
      </c>
      <c r="E12" s="82">
        <f t="shared" si="0"/>
        <v>1151578.8189676448</v>
      </c>
      <c r="F12" s="82">
        <v>65145.012539975993</v>
      </c>
      <c r="G12" s="94">
        <f t="shared" si="1"/>
        <v>1086433.8064276688</v>
      </c>
      <c r="I12" s="3"/>
      <c r="J12" s="3"/>
      <c r="K12" s="39"/>
      <c r="L12" s="3"/>
      <c r="M12" s="3"/>
    </row>
    <row r="13" spans="1:14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99">
        <f>'Skema1-7_2014'!J13</f>
        <v>2637254.9171699998</v>
      </c>
      <c r="D13" s="82">
        <v>26273.262410999996</v>
      </c>
      <c r="E13" s="82">
        <f t="shared" si="0"/>
        <v>2610981.6547589996</v>
      </c>
      <c r="F13" s="82">
        <v>192899.19165393102</v>
      </c>
      <c r="G13" s="94">
        <f t="shared" si="1"/>
        <v>2418082.4631050685</v>
      </c>
      <c r="I13" s="3"/>
      <c r="J13" s="3"/>
      <c r="K13" s="39"/>
      <c r="L13" s="3"/>
      <c r="M13" s="3"/>
    </row>
    <row r="14" spans="1:14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99">
        <f>'Skema1-7_2014'!J14</f>
        <v>891866.85219695244</v>
      </c>
      <c r="D14" s="82">
        <v>7606.5274259999987</v>
      </c>
      <c r="E14" s="82">
        <f t="shared" si="0"/>
        <v>884260.32477095246</v>
      </c>
      <c r="F14" s="82">
        <v>22057.484045295882</v>
      </c>
      <c r="G14" s="94">
        <f t="shared" si="1"/>
        <v>862202.8407256566</v>
      </c>
      <c r="I14" s="3"/>
      <c r="J14" s="3"/>
      <c r="K14" s="39"/>
      <c r="L14" s="3"/>
      <c r="M14" s="3"/>
    </row>
    <row r="15" spans="1:14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99">
        <f>'Skema1-7_2014'!J15</f>
        <v>6565401.1349999998</v>
      </c>
      <c r="D15" s="82">
        <v>216214.19999999998</v>
      </c>
      <c r="E15" s="82">
        <f t="shared" si="0"/>
        <v>6349186.9349999996</v>
      </c>
      <c r="F15" s="82">
        <v>677573.55634749634</v>
      </c>
      <c r="G15" s="94">
        <f t="shared" si="1"/>
        <v>5671613.3786525037</v>
      </c>
      <c r="I15" s="3"/>
      <c r="J15" s="3"/>
      <c r="K15" s="39"/>
      <c r="L15" s="3"/>
      <c r="M15" s="3"/>
    </row>
    <row r="16" spans="1:14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99">
        <f>'Skema1-7_2014'!J16</f>
        <v>1768599.6119999997</v>
      </c>
      <c r="D16" s="82">
        <v>6261.668999999999</v>
      </c>
      <c r="E16" s="82">
        <f t="shared" si="0"/>
        <v>1762337.9429999997</v>
      </c>
      <c r="F16" s="82">
        <v>118617.91750612772</v>
      </c>
      <c r="G16" s="94">
        <f t="shared" si="1"/>
        <v>1643720.0254938721</v>
      </c>
      <c r="I16" s="3"/>
      <c r="J16" s="3"/>
      <c r="K16" s="39"/>
      <c r="L16" s="3"/>
      <c r="M16" s="3"/>
    </row>
    <row r="17" spans="1:13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99">
        <f>'Skema1-7_2014'!J17</f>
        <v>1757206.1609999998</v>
      </c>
      <c r="D17" s="82">
        <v>8822.4749999999985</v>
      </c>
      <c r="E17" s="82">
        <f t="shared" si="0"/>
        <v>1748383.6859999998</v>
      </c>
      <c r="F17" s="82">
        <v>146638.35248399302</v>
      </c>
      <c r="G17" s="94">
        <f t="shared" si="1"/>
        <v>1601745.3335160068</v>
      </c>
      <c r="I17" s="3"/>
      <c r="J17" s="3"/>
      <c r="K17" s="39"/>
      <c r="L17" s="3"/>
      <c r="M17" s="3"/>
    </row>
    <row r="18" spans="1:13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99">
        <f>'Skema1-7_2014'!J18</f>
        <v>1474479.3821097913</v>
      </c>
      <c r="D18" s="82">
        <v>26147.069999999996</v>
      </c>
      <c r="E18" s="82">
        <f t="shared" si="0"/>
        <v>1448332.3121097912</v>
      </c>
      <c r="F18" s="82">
        <v>77660.497070516736</v>
      </c>
      <c r="G18" s="94">
        <f t="shared" si="1"/>
        <v>1370671.8150392745</v>
      </c>
      <c r="I18" s="3"/>
      <c r="J18" s="3"/>
      <c r="K18" s="39"/>
      <c r="L18" s="3"/>
      <c r="M18" s="3"/>
    </row>
    <row r="19" spans="1:13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99">
        <f>'Skema1-7_2014'!J19</f>
        <v>1739405.9269289966</v>
      </c>
      <c r="D19" s="82">
        <v>61922.078999999983</v>
      </c>
      <c r="E19" s="82">
        <f t="shared" si="0"/>
        <v>1677483.8479289967</v>
      </c>
      <c r="F19" s="82">
        <v>296792.98829500569</v>
      </c>
      <c r="G19" s="94">
        <f t="shared" si="1"/>
        <v>1380690.859633991</v>
      </c>
      <c r="I19" s="3"/>
      <c r="J19" s="3"/>
      <c r="K19" s="39"/>
      <c r="L19" s="3"/>
      <c r="M19" s="3"/>
    </row>
    <row r="20" spans="1:13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99">
        <f>'Skema1-7_2014'!J20</f>
        <v>87929.819999999992</v>
      </c>
      <c r="D20" s="82">
        <v>0</v>
      </c>
      <c r="E20" s="82">
        <f t="shared" si="0"/>
        <v>87929.819999999992</v>
      </c>
      <c r="F20" s="82">
        <v>512.36134559999994</v>
      </c>
      <c r="G20" s="94">
        <f t="shared" si="1"/>
        <v>87417.45865439999</v>
      </c>
      <c r="I20" s="3"/>
      <c r="J20" s="3"/>
      <c r="K20" s="39"/>
      <c r="L20" s="3"/>
      <c r="M20" s="3"/>
    </row>
    <row r="21" spans="1:13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99">
        <f>'Skema1-7_2014'!J21</f>
        <v>988698.92399999988</v>
      </c>
      <c r="D21" s="82">
        <v>7303.0769999999993</v>
      </c>
      <c r="E21" s="82">
        <f t="shared" si="0"/>
        <v>981395.84699999983</v>
      </c>
      <c r="F21" s="82">
        <v>37318.455652015873</v>
      </c>
      <c r="G21" s="94">
        <f t="shared" si="1"/>
        <v>944077.39134798397</v>
      </c>
      <c r="I21" s="3"/>
      <c r="J21" s="3"/>
      <c r="K21" s="39"/>
      <c r="L21" s="3"/>
      <c r="M21" s="3"/>
    </row>
    <row r="22" spans="1:13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99">
        <f>'Skema1-7_2014'!J22</f>
        <v>2201898.5640000002</v>
      </c>
      <c r="D22" s="82">
        <v>25884.683999999997</v>
      </c>
      <c r="E22" s="82">
        <f t="shared" si="0"/>
        <v>2176013.8800000004</v>
      </c>
      <c r="F22" s="82">
        <v>228432.30462118229</v>
      </c>
      <c r="G22" s="94">
        <f t="shared" si="1"/>
        <v>1947581.575378818</v>
      </c>
      <c r="I22" s="3"/>
      <c r="J22" s="3"/>
      <c r="K22" s="39"/>
      <c r="L22" s="3"/>
      <c r="M22" s="3"/>
    </row>
    <row r="23" spans="1:13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99">
        <f>'Skema1-7_2014'!J23</f>
        <v>7014576.4387343479</v>
      </c>
      <c r="D23" s="82">
        <v>262596.51899999997</v>
      </c>
      <c r="E23" s="82">
        <f t="shared" si="0"/>
        <v>6751979.9197343476</v>
      </c>
      <c r="F23" s="82">
        <v>1035844.75475513</v>
      </c>
      <c r="G23" s="94">
        <f t="shared" si="1"/>
        <v>5716135.1649792176</v>
      </c>
      <c r="I23" s="3"/>
      <c r="J23" s="3"/>
      <c r="K23" s="39"/>
      <c r="L23" s="3"/>
      <c r="M23" s="3"/>
    </row>
    <row r="24" spans="1:13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99">
        <f>'Skema1-7_2014'!J24</f>
        <v>1077614.2170000002</v>
      </c>
      <c r="D24" s="82">
        <v>-1374.9839999999999</v>
      </c>
      <c r="E24" s="82">
        <f t="shared" si="0"/>
        <v>1078989.2010000001</v>
      </c>
      <c r="F24" s="82">
        <v>48040.894969426627</v>
      </c>
      <c r="G24" s="94">
        <f t="shared" si="1"/>
        <v>1030948.3060305734</v>
      </c>
      <c r="I24" s="3"/>
      <c r="J24" s="3"/>
      <c r="K24" s="39"/>
      <c r="L24" s="3"/>
      <c r="M24" s="3"/>
    </row>
    <row r="25" spans="1:13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99">
        <f>'Skema1-7_2014'!J25</f>
        <v>2592399.105</v>
      </c>
      <c r="D25" s="82">
        <v>42174.99</v>
      </c>
      <c r="E25" s="82">
        <f t="shared" si="0"/>
        <v>2550224.1149999998</v>
      </c>
      <c r="F25" s="82">
        <v>148820.45683444312</v>
      </c>
      <c r="G25" s="94">
        <f t="shared" si="1"/>
        <v>2401403.6581655568</v>
      </c>
      <c r="I25" s="3"/>
      <c r="J25" s="3"/>
      <c r="K25" s="39"/>
      <c r="L25" s="3"/>
      <c r="M25" s="3"/>
    </row>
    <row r="26" spans="1:13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99">
        <f>'Skema1-7_2014'!J26</f>
        <v>422730.96125399997</v>
      </c>
      <c r="D26" s="82">
        <v>0</v>
      </c>
      <c r="E26" s="82">
        <f t="shared" si="0"/>
        <v>422730.96125399997</v>
      </c>
      <c r="F26" s="82">
        <v>12037.874122764144</v>
      </c>
      <c r="G26" s="94">
        <f t="shared" si="1"/>
        <v>410693.08713123581</v>
      </c>
      <c r="I26" s="3"/>
      <c r="J26" s="3"/>
      <c r="K26" s="39"/>
      <c r="L26" s="3"/>
      <c r="M26" s="3"/>
    </row>
    <row r="27" spans="1:13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99">
        <f>'Skema1-7_2014'!J27</f>
        <v>4478609.2568939999</v>
      </c>
      <c r="D27" s="82">
        <v>157246.50599999999</v>
      </c>
      <c r="E27" s="82">
        <f t="shared" si="0"/>
        <v>4321362.7508939998</v>
      </c>
      <c r="F27" s="82">
        <v>408400.83110430319</v>
      </c>
      <c r="G27" s="94">
        <f t="shared" si="1"/>
        <v>3912961.9197896966</v>
      </c>
      <c r="I27" s="3"/>
      <c r="J27" s="3"/>
      <c r="K27" s="39"/>
      <c r="L27" s="3"/>
      <c r="M27" s="3"/>
    </row>
    <row r="28" spans="1:13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99">
        <f>'Skema1-7_2014'!J28</f>
        <v>953602.30790099979</v>
      </c>
      <c r="D28" s="82">
        <v>3033.5075999999999</v>
      </c>
      <c r="E28" s="82">
        <f t="shared" si="0"/>
        <v>950568.80030099978</v>
      </c>
      <c r="F28" s="82">
        <v>35792.268878798917</v>
      </c>
      <c r="G28" s="94">
        <f t="shared" si="1"/>
        <v>914776.53142220085</v>
      </c>
      <c r="I28" s="3"/>
      <c r="J28" s="3"/>
      <c r="K28" s="39"/>
      <c r="L28" s="3"/>
      <c r="M28" s="3"/>
    </row>
    <row r="29" spans="1:13" ht="13.5" customHeight="1" x14ac:dyDescent="0.2">
      <c r="A29" s="13"/>
      <c r="B29" s="13" t="s">
        <v>16</v>
      </c>
      <c r="C29" s="83">
        <f>SUM(C5:C28)</f>
        <v>63009741.206441626</v>
      </c>
      <c r="D29" s="83">
        <f>SUM(D5:D28)</f>
        <v>1554680.1517580107</v>
      </c>
      <c r="E29" s="83">
        <f>SUM(E5:E28)</f>
        <v>61455061.054683618</v>
      </c>
      <c r="F29" s="83">
        <f>SUM(F5:F28)</f>
        <v>6318069.7850996917</v>
      </c>
      <c r="G29" s="96">
        <f>SUM(G5:G28)</f>
        <v>55136991.269583933</v>
      </c>
      <c r="I29" s="3"/>
      <c r="J29" s="3"/>
      <c r="K29" s="39"/>
      <c r="L29" s="3"/>
      <c r="M29" s="3"/>
    </row>
    <row r="30" spans="1:13" ht="13.5" customHeight="1" x14ac:dyDescent="0.2">
      <c r="I30" s="39"/>
      <c r="J30" s="39"/>
      <c r="K30" s="39"/>
      <c r="L30" s="3"/>
      <c r="M30" s="3"/>
    </row>
    <row r="31" spans="1:13" ht="13.5" customHeight="1" x14ac:dyDescent="0.2">
      <c r="B31" s="17" t="s">
        <v>30</v>
      </c>
      <c r="C31" s="18">
        <f>SUM(C5:C10)</f>
        <v>22063468.050390895</v>
      </c>
      <c r="D31" s="18">
        <f>SUM(D5:D10)</f>
        <v>636493.3362380109</v>
      </c>
      <c r="E31" s="18">
        <f>SUM(E5:E10)</f>
        <v>21426974.714152887</v>
      </c>
      <c r="F31" s="18">
        <f>SUM(F5:F10)</f>
        <v>2319614.036225881</v>
      </c>
      <c r="G31" s="6">
        <f>SUM(G5:G10)</f>
        <v>19107360.677927006</v>
      </c>
    </row>
    <row r="32" spans="1:13" ht="13.5" customHeight="1" x14ac:dyDescent="0.2">
      <c r="B32" s="19" t="s">
        <v>31</v>
      </c>
      <c r="C32" s="5">
        <f>SUM(C11:C14)</f>
        <v>7823121.3442285974</v>
      </c>
      <c r="D32" s="5">
        <f>SUM(D11:D14)</f>
        <v>101955.02291999997</v>
      </c>
      <c r="E32" s="5">
        <f>SUM(E11:E14)</f>
        <v>7721166.321308597</v>
      </c>
      <c r="F32" s="5">
        <f>SUM(F11:F14)</f>
        <v>725972.23488700599</v>
      </c>
      <c r="G32" s="8">
        <f>SUM(G11:G14)</f>
        <v>6995194.0864215903</v>
      </c>
    </row>
    <row r="33" spans="1:7" ht="13.5" customHeight="1" x14ac:dyDescent="0.2">
      <c r="B33" s="19" t="s">
        <v>32</v>
      </c>
      <c r="C33" s="5">
        <f>SUM(C15:C20)</f>
        <v>13393022.037038788</v>
      </c>
      <c r="D33" s="5">
        <f>SUM(D15:D20)</f>
        <v>319367.49299999996</v>
      </c>
      <c r="E33" s="5">
        <f>SUM(E15:E20)</f>
        <v>13073654.544038787</v>
      </c>
      <c r="F33" s="5">
        <f>SUM(F15:F20)</f>
        <v>1317795.6730487396</v>
      </c>
      <c r="G33" s="8">
        <f>SUM(G15:G20)</f>
        <v>11755858.870990049</v>
      </c>
    </row>
    <row r="34" spans="1:7" ht="13.5" customHeight="1" x14ac:dyDescent="0.2">
      <c r="B34" s="19" t="s">
        <v>33</v>
      </c>
      <c r="C34" s="5">
        <f>SUM(C21:C25)</f>
        <v>13875187.248734348</v>
      </c>
      <c r="D34" s="5">
        <f>SUM(D21:D25)</f>
        <v>336584.28599999996</v>
      </c>
      <c r="E34" s="5">
        <f>SUM(E21:E25)</f>
        <v>13538602.962734347</v>
      </c>
      <c r="F34" s="5">
        <f>SUM(F21:F25)</f>
        <v>1498456.8668321979</v>
      </c>
      <c r="G34" s="8">
        <f>SUM(G21:G25)</f>
        <v>12040146.09590215</v>
      </c>
    </row>
    <row r="35" spans="1:7" ht="13.5" customHeight="1" x14ac:dyDescent="0.2">
      <c r="B35" s="20" t="s">
        <v>34</v>
      </c>
      <c r="C35" s="10">
        <f>+SUM(C26:C28)</f>
        <v>5854942.5260489993</v>
      </c>
      <c r="D35" s="10">
        <f>+SUM(D26:D28)</f>
        <v>160280.01360000001</v>
      </c>
      <c r="E35" s="10">
        <f>+SUM(E26:E28)</f>
        <v>5694662.5124489991</v>
      </c>
      <c r="F35" s="10">
        <f>+SUM(F26:F28)</f>
        <v>456230.97410586628</v>
      </c>
      <c r="G35" s="21">
        <f>+SUM(G26:G28)</f>
        <v>5238431.5383431334</v>
      </c>
    </row>
    <row r="36" spans="1:7" ht="13.5" customHeight="1" x14ac:dyDescent="0.2">
      <c r="B36" s="13" t="s">
        <v>16</v>
      </c>
      <c r="C36" s="22">
        <f>SUM(C31:C35)</f>
        <v>63009741.206441626</v>
      </c>
      <c r="D36" s="97">
        <f>SUM(D31:D35)</f>
        <v>1554680.1517580107</v>
      </c>
      <c r="E36" s="97">
        <f>SUM(E31:E35)</f>
        <v>61455061.054683618</v>
      </c>
      <c r="F36" s="97">
        <f>SUM(F31:F35)</f>
        <v>6318069.7850996908</v>
      </c>
      <c r="G36" s="98">
        <f>SUM(G31:G35)</f>
        <v>55136991.269583933</v>
      </c>
    </row>
    <row r="37" spans="1:7" ht="13.5" customHeight="1" x14ac:dyDescent="0.2"/>
    <row r="38" spans="1:7" ht="13.5" customHeight="1" x14ac:dyDescent="0.2"/>
    <row r="39" spans="1:7" ht="13.5" customHeight="1" x14ac:dyDescent="0.2"/>
    <row r="40" spans="1:7" ht="13.5" customHeight="1" x14ac:dyDescent="0.2"/>
    <row r="41" spans="1:7" ht="13.5" customHeight="1" x14ac:dyDescent="0.2">
      <c r="A41" s="77"/>
      <c r="B41" s="39"/>
      <c r="C41" s="28"/>
      <c r="D41" s="39"/>
      <c r="G41" s="24" t="s">
        <v>107</v>
      </c>
    </row>
    <row r="42" spans="1:7" ht="13.5" customHeight="1" x14ac:dyDescent="0.2">
      <c r="A42" s="77"/>
      <c r="B42" s="3"/>
      <c r="C42" s="3"/>
      <c r="D42" s="3"/>
    </row>
    <row r="43" spans="1:7" ht="13.5" customHeight="1" x14ac:dyDescent="0.2">
      <c r="A43" s="77"/>
      <c r="B43" s="3"/>
      <c r="C43" s="3"/>
      <c r="D43" s="3"/>
    </row>
    <row r="44" spans="1:7" ht="13.5" customHeight="1" x14ac:dyDescent="0.2">
      <c r="A44" s="77"/>
      <c r="B44" s="3"/>
      <c r="C44" s="3"/>
      <c r="D44" s="3"/>
    </row>
    <row r="45" spans="1:7" x14ac:dyDescent="0.2">
      <c r="A45" s="77"/>
      <c r="B45" s="3"/>
      <c r="C45" s="3"/>
      <c r="D45" s="3"/>
    </row>
    <row r="46" spans="1:7" x14ac:dyDescent="0.2">
      <c r="A46" s="77"/>
      <c r="B46" s="3"/>
      <c r="C46" s="3"/>
      <c r="D46" s="3"/>
    </row>
  </sheetData>
  <pageMargins left="0.51181102362204722" right="0.43307086614173229" top="0.51181102362204722" bottom="0.19685039370078741" header="0.23622047244094491" footer="0.23622047244094491"/>
  <pageSetup paperSize="9" scale="74" orientation="landscape" cellComments="asDisplayed" r:id="rId1"/>
  <headerFooter alignWithMargins="0">
    <oddHeader>&amp;CSide &amp;P / &amp;N</oddHeader>
  </headerFooter>
  <ignoredErrors>
    <ignoredError sqref="D31:F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M46"/>
  <sheetViews>
    <sheetView zoomScaleNormal="100" workbookViewId="0">
      <selection activeCell="L21" sqref="L21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8" width="10.7109375" style="24" bestFit="1" customWidth="1"/>
    <col min="9" max="16384" width="9.140625" style="24"/>
  </cols>
  <sheetData>
    <row r="1" spans="1:13" ht="15.75" x14ac:dyDescent="0.25">
      <c r="A1" s="72" t="str">
        <f>'Skema1-7_2014'!A1</f>
        <v>Endelig version 12. december 2016</v>
      </c>
    </row>
    <row r="2" spans="1:13" ht="13.5" customHeight="1" x14ac:dyDescent="0.2">
      <c r="A2" s="92" t="s">
        <v>134</v>
      </c>
      <c r="B2" s="39"/>
      <c r="C2" s="28"/>
      <c r="D2" s="38"/>
    </row>
    <row r="3" spans="1:13" ht="13.5" customHeight="1" x14ac:dyDescent="0.2">
      <c r="A3" s="93" t="s">
        <v>41</v>
      </c>
      <c r="B3" s="39"/>
      <c r="C3" s="28"/>
    </row>
    <row r="4" spans="1:13" ht="54" customHeight="1" x14ac:dyDescent="0.2">
      <c r="A4" s="73" t="s">
        <v>8</v>
      </c>
      <c r="B4" s="73" t="s">
        <v>0</v>
      </c>
      <c r="C4" s="12" t="s">
        <v>17</v>
      </c>
      <c r="D4" s="12" t="s">
        <v>18</v>
      </c>
      <c r="E4" s="12" t="s">
        <v>25</v>
      </c>
      <c r="F4" s="12" t="s">
        <v>23</v>
      </c>
      <c r="G4" s="12" t="s">
        <v>24</v>
      </c>
      <c r="I4" s="39"/>
    </row>
    <row r="5" spans="1:13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99">
        <f>+'Skema1-7_2015'!J5</f>
        <v>8737624.6037291158</v>
      </c>
      <c r="D5" s="82">
        <v>227964.79635523097</v>
      </c>
      <c r="E5" s="82">
        <f>C5-D5</f>
        <v>8509659.8073738851</v>
      </c>
      <c r="F5" s="82">
        <v>1328454.2958166539</v>
      </c>
      <c r="G5" s="94">
        <f>E5-F5</f>
        <v>7181205.5115572307</v>
      </c>
      <c r="I5" s="3"/>
      <c r="J5" s="3"/>
      <c r="K5" s="3"/>
      <c r="M5" s="35"/>
    </row>
    <row r="6" spans="1:13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99">
        <f>+'Skema1-7_2015'!J6</f>
        <v>2646576.9618363557</v>
      </c>
      <c r="D6" s="82">
        <v>83973.114011004931</v>
      </c>
      <c r="E6" s="82">
        <f t="shared" ref="E6:E28" si="0">C6-D6</f>
        <v>2562603.8478253507</v>
      </c>
      <c r="F6" s="82">
        <v>159337.149467304</v>
      </c>
      <c r="G6" s="94">
        <f t="shared" ref="G6:G28" si="1">E6-F6</f>
        <v>2403266.6983580468</v>
      </c>
      <c r="I6" s="3"/>
      <c r="J6" s="3"/>
      <c r="K6" s="3"/>
      <c r="M6" s="35"/>
    </row>
    <row r="7" spans="1:13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99">
        <f>+'Skema1-7_2015'!J7</f>
        <v>3020231.1445902255</v>
      </c>
      <c r="D7" s="82">
        <v>54089.008538493159</v>
      </c>
      <c r="E7" s="82">
        <f t="shared" si="0"/>
        <v>2966142.1360517326</v>
      </c>
      <c r="F7" s="82">
        <v>152580.11975859999</v>
      </c>
      <c r="G7" s="94">
        <f t="shared" si="1"/>
        <v>2813562.0162931327</v>
      </c>
      <c r="I7" s="3"/>
      <c r="J7" s="3"/>
      <c r="K7" s="95"/>
      <c r="M7" s="35"/>
    </row>
    <row r="8" spans="1:13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99">
        <f>+'Skema1-7_2015'!J8</f>
        <v>4875729.0635562707</v>
      </c>
      <c r="D8" s="82">
        <v>107924.97999999995</v>
      </c>
      <c r="E8" s="82">
        <f t="shared" si="0"/>
        <v>4767804.0835562712</v>
      </c>
      <c r="F8" s="82">
        <v>579873.28103228798</v>
      </c>
      <c r="G8" s="94">
        <f t="shared" si="1"/>
        <v>4187930.8025239832</v>
      </c>
      <c r="I8" s="3"/>
      <c r="J8" s="3"/>
      <c r="K8" s="3"/>
      <c r="M8" s="35"/>
    </row>
    <row r="9" spans="1:13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99">
        <f>+'Skema1-7_2015'!J9</f>
        <v>2440415.5177457174</v>
      </c>
      <c r="D9" s="82">
        <v>30289.489999999998</v>
      </c>
      <c r="E9" s="82">
        <f t="shared" si="0"/>
        <v>2410126.0277457172</v>
      </c>
      <c r="F9" s="82">
        <v>130358.570300536</v>
      </c>
      <c r="G9" s="94">
        <f t="shared" si="1"/>
        <v>2279767.457445181</v>
      </c>
      <c r="I9" s="3"/>
      <c r="J9" s="3"/>
      <c r="K9" s="3"/>
      <c r="M9" s="35"/>
    </row>
    <row r="10" spans="1:13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99">
        <f>+'Skema1-7_2015'!J10</f>
        <v>399486.35124999564</v>
      </c>
      <c r="D10" s="82">
        <v>0</v>
      </c>
      <c r="E10" s="82">
        <f t="shared" si="0"/>
        <v>399486.35124999564</v>
      </c>
      <c r="F10" s="82">
        <v>26675.378090015998</v>
      </c>
      <c r="G10" s="94">
        <f t="shared" si="1"/>
        <v>372810.97315997962</v>
      </c>
      <c r="I10" s="3"/>
      <c r="J10" s="3"/>
      <c r="K10" s="3"/>
      <c r="M10" s="35"/>
    </row>
    <row r="11" spans="1:13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99">
        <f>+'Skema1-7_2015'!J11</f>
        <v>3205761.4580001002</v>
      </c>
      <c r="D11" s="82">
        <v>81134</v>
      </c>
      <c r="E11" s="82">
        <f t="shared" si="0"/>
        <v>3124627.4580001002</v>
      </c>
      <c r="F11" s="82">
        <v>455287.546354144</v>
      </c>
      <c r="G11" s="94">
        <f t="shared" si="1"/>
        <v>2669339.9116459563</v>
      </c>
      <c r="I11" s="3"/>
      <c r="J11" s="3"/>
      <c r="K11" s="3"/>
      <c r="M11" s="35"/>
    </row>
    <row r="12" spans="1:13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99">
        <f>+'Skema1-7_2015'!J12</f>
        <v>1135585.4165777117</v>
      </c>
      <c r="D12" s="82">
        <v>16945</v>
      </c>
      <c r="E12" s="82">
        <f t="shared" si="0"/>
        <v>1118640.4165777117</v>
      </c>
      <c r="F12" s="82">
        <v>60635.737188416002</v>
      </c>
      <c r="G12" s="94">
        <f t="shared" si="1"/>
        <v>1058004.6793892956</v>
      </c>
      <c r="I12" s="3"/>
      <c r="J12" s="3"/>
      <c r="K12" s="3"/>
      <c r="M12" s="35"/>
    </row>
    <row r="13" spans="1:13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99">
        <f>+'Skema1-7_2015'!J13</f>
        <v>2503744.4269999997</v>
      </c>
      <c r="D13" s="82">
        <v>32828</v>
      </c>
      <c r="E13" s="82">
        <f t="shared" si="0"/>
        <v>2470916.4269999997</v>
      </c>
      <c r="F13" s="82">
        <v>177204.65868150405</v>
      </c>
      <c r="G13" s="94">
        <f t="shared" si="1"/>
        <v>2293711.7683184957</v>
      </c>
      <c r="I13" s="3"/>
      <c r="J13" s="3"/>
      <c r="K13" s="3"/>
      <c r="M13" s="35"/>
    </row>
    <row r="14" spans="1:13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99">
        <f>+'Skema1-7_2015'!J14</f>
        <v>864160.55290328374</v>
      </c>
      <c r="D14" s="82">
        <v>5208</v>
      </c>
      <c r="E14" s="82">
        <f t="shared" si="0"/>
        <v>858952.55290328374</v>
      </c>
      <c r="F14" s="82">
        <v>14335.888245376</v>
      </c>
      <c r="G14" s="94">
        <f t="shared" si="1"/>
        <v>844616.66465790779</v>
      </c>
      <c r="I14" s="3"/>
      <c r="J14" s="3"/>
      <c r="K14" s="3"/>
      <c r="M14" s="35"/>
    </row>
    <row r="15" spans="1:13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99">
        <f>+'Skema1-7_2015'!J15</f>
        <v>6610438</v>
      </c>
      <c r="D15" s="82">
        <v>240150</v>
      </c>
      <c r="E15" s="82">
        <f t="shared" si="0"/>
        <v>6370288</v>
      </c>
      <c r="F15" s="82">
        <v>744028.81476084806</v>
      </c>
      <c r="G15" s="94">
        <f t="shared" si="1"/>
        <v>5626259.1852391521</v>
      </c>
      <c r="I15" s="3"/>
      <c r="J15" s="3"/>
      <c r="K15" s="3"/>
      <c r="M15" s="35"/>
    </row>
    <row r="16" spans="1:13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99">
        <f>+'Skema1-7_2015'!J16</f>
        <v>1708602</v>
      </c>
      <c r="D16" s="82">
        <v>12345</v>
      </c>
      <c r="E16" s="82">
        <f t="shared" si="0"/>
        <v>1696257</v>
      </c>
      <c r="F16" s="82">
        <v>119600.50345968004</v>
      </c>
      <c r="G16" s="94">
        <f t="shared" si="1"/>
        <v>1576656.4965403199</v>
      </c>
      <c r="I16" s="3"/>
      <c r="J16" s="3"/>
      <c r="K16" s="3"/>
      <c r="M16" s="35"/>
    </row>
    <row r="17" spans="1:13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99">
        <f>+'Skema1-7_2015'!J17</f>
        <v>1743728</v>
      </c>
      <c r="D17" s="82">
        <v>11415</v>
      </c>
      <c r="E17" s="82">
        <f t="shared" si="0"/>
        <v>1732313</v>
      </c>
      <c r="F17" s="82">
        <v>144198.84255570397</v>
      </c>
      <c r="G17" s="94">
        <f t="shared" si="1"/>
        <v>1588114.1574442959</v>
      </c>
      <c r="I17" s="3"/>
      <c r="J17" s="3"/>
      <c r="K17" s="3"/>
      <c r="M17" s="35"/>
    </row>
    <row r="18" spans="1:13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99">
        <f>+'Skema1-7_2015'!J18</f>
        <v>1445747</v>
      </c>
      <c r="D18" s="82">
        <v>25221.599999999999</v>
      </c>
      <c r="E18" s="82">
        <f t="shared" si="0"/>
        <v>1420525.4</v>
      </c>
      <c r="F18" s="82">
        <v>75485.224229360014</v>
      </c>
      <c r="G18" s="94">
        <f t="shared" si="1"/>
        <v>1345040.1757706399</v>
      </c>
      <c r="I18" s="3"/>
      <c r="J18" s="3"/>
      <c r="K18" s="3"/>
      <c r="M18" s="35"/>
    </row>
    <row r="19" spans="1:13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99">
        <f>+'Skema1-7_2015'!J19</f>
        <v>1732643</v>
      </c>
      <c r="D19" s="82">
        <v>58850.399999999994</v>
      </c>
      <c r="E19" s="82">
        <f t="shared" si="0"/>
        <v>1673792.6</v>
      </c>
      <c r="F19" s="82">
        <v>295721.24374329601</v>
      </c>
      <c r="G19" s="94">
        <f t="shared" si="1"/>
        <v>1378071.3562567041</v>
      </c>
      <c r="I19" s="3"/>
      <c r="J19" s="3"/>
      <c r="K19" s="3"/>
      <c r="M19" s="35"/>
    </row>
    <row r="20" spans="1:13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99">
        <f>+'Skema1-7_2015'!J20</f>
        <v>79090</v>
      </c>
      <c r="D20" s="82">
        <v>0</v>
      </c>
      <c r="E20" s="82">
        <f t="shared" si="0"/>
        <v>79090</v>
      </c>
      <c r="F20" s="82">
        <v>458.96479999999997</v>
      </c>
      <c r="G20" s="94">
        <f t="shared" si="1"/>
        <v>78631.035199999998</v>
      </c>
      <c r="I20" s="3"/>
      <c r="J20" s="3"/>
      <c r="K20" s="3"/>
      <c r="M20" s="35"/>
    </row>
    <row r="21" spans="1:13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99">
        <f>+'Skema1-7_2015'!J21</f>
        <v>981506</v>
      </c>
      <c r="D21" s="82">
        <v>7798</v>
      </c>
      <c r="E21" s="82">
        <f t="shared" si="0"/>
        <v>973708</v>
      </c>
      <c r="F21" s="82">
        <v>33897.380900255994</v>
      </c>
      <c r="G21" s="94">
        <f t="shared" si="1"/>
        <v>939810.61909974401</v>
      </c>
      <c r="I21" s="3"/>
      <c r="J21" s="3"/>
      <c r="K21" s="3"/>
      <c r="M21" s="35"/>
    </row>
    <row r="22" spans="1:13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99">
        <f>+'Skema1-7_2015'!J22</f>
        <v>2232689</v>
      </c>
      <c r="D22" s="82">
        <v>26882</v>
      </c>
      <c r="E22" s="82">
        <f t="shared" si="0"/>
        <v>2205807</v>
      </c>
      <c r="F22" s="82">
        <v>247271.33784539995</v>
      </c>
      <c r="G22" s="94">
        <f t="shared" si="1"/>
        <v>1958535.6621546</v>
      </c>
      <c r="I22" s="3"/>
      <c r="J22" s="3"/>
      <c r="K22" s="3"/>
      <c r="M22" s="35"/>
    </row>
    <row r="23" spans="1:13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99">
        <f>+'Skema1-7_2015'!J23</f>
        <v>7109910</v>
      </c>
      <c r="D23" s="82">
        <v>165511</v>
      </c>
      <c r="E23" s="82">
        <f t="shared" si="0"/>
        <v>6944399</v>
      </c>
      <c r="F23" s="82">
        <v>1020986.8337223362</v>
      </c>
      <c r="G23" s="94">
        <f t="shared" si="1"/>
        <v>5923412.1662776638</v>
      </c>
      <c r="I23" s="3"/>
      <c r="J23" s="3"/>
      <c r="K23" s="3"/>
      <c r="M23" s="35"/>
    </row>
    <row r="24" spans="1:13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99">
        <f>+'Skema1-7_2015'!J24</f>
        <v>1098393</v>
      </c>
      <c r="D24" s="82">
        <v>12979</v>
      </c>
      <c r="E24" s="82">
        <f t="shared" si="0"/>
        <v>1085414</v>
      </c>
      <c r="F24" s="82">
        <v>35204.616527951992</v>
      </c>
      <c r="G24" s="94">
        <f t="shared" si="1"/>
        <v>1050209.383472048</v>
      </c>
      <c r="I24" s="3"/>
      <c r="J24" s="3"/>
      <c r="K24" s="3"/>
      <c r="M24" s="35"/>
    </row>
    <row r="25" spans="1:13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99">
        <f>+'Skema1-7_2015'!J25</f>
        <v>2552648</v>
      </c>
      <c r="D25" s="82">
        <v>51755</v>
      </c>
      <c r="E25" s="82">
        <f t="shared" si="0"/>
        <v>2500893</v>
      </c>
      <c r="F25" s="82">
        <v>151671.01552736002</v>
      </c>
      <c r="G25" s="94">
        <f t="shared" si="1"/>
        <v>2349221.9844726399</v>
      </c>
      <c r="I25" s="3"/>
      <c r="J25" s="3"/>
      <c r="K25" s="3"/>
      <c r="M25" s="35"/>
    </row>
    <row r="26" spans="1:13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99">
        <f>+'Skema1-7_2015'!J26</f>
        <v>406462.72798060696</v>
      </c>
      <c r="D26" s="82">
        <v>0</v>
      </c>
      <c r="E26" s="82">
        <f t="shared" si="0"/>
        <v>406462.72798060696</v>
      </c>
      <c r="F26" s="82">
        <v>11754.265314799999</v>
      </c>
      <c r="G26" s="94">
        <f t="shared" si="1"/>
        <v>394708.46266580693</v>
      </c>
      <c r="I26" s="3"/>
      <c r="J26" s="3"/>
      <c r="K26" s="3"/>
      <c r="M26" s="35"/>
    </row>
    <row r="27" spans="1:13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99">
        <f>+'Skema1-7_2015'!J27</f>
        <v>4405080.2590141771</v>
      </c>
      <c r="D27" s="82">
        <v>157071</v>
      </c>
      <c r="E27" s="82">
        <f t="shared" si="0"/>
        <v>4248009.2590141771</v>
      </c>
      <c r="F27" s="82">
        <v>406251</v>
      </c>
      <c r="G27" s="94">
        <f t="shared" si="1"/>
        <v>3841758.2590141771</v>
      </c>
      <c r="I27" s="3"/>
      <c r="J27" s="3"/>
      <c r="K27" s="3"/>
      <c r="M27" s="35"/>
    </row>
    <row r="28" spans="1:13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99">
        <f>+'Skema1-7_2015'!J28</f>
        <v>969069.63417717128</v>
      </c>
      <c r="D28" s="82">
        <v>2996</v>
      </c>
      <c r="E28" s="82">
        <f t="shared" si="0"/>
        <v>966073.63417717128</v>
      </c>
      <c r="F28" s="82">
        <v>38018.579532808006</v>
      </c>
      <c r="G28" s="94">
        <f t="shared" si="1"/>
        <v>928055.05464436323</v>
      </c>
      <c r="I28" s="3"/>
      <c r="J28" s="3"/>
      <c r="K28" s="3"/>
      <c r="M28" s="35"/>
    </row>
    <row r="29" spans="1:13" ht="13.5" customHeight="1" x14ac:dyDescent="0.2">
      <c r="A29" s="13"/>
      <c r="B29" s="13" t="s">
        <v>16</v>
      </c>
      <c r="C29" s="83">
        <f>SUM(C5:C28)</f>
        <v>62905322.118360728</v>
      </c>
      <c r="D29" s="83">
        <f>SUM(D5:D28)</f>
        <v>1413330.3889047289</v>
      </c>
      <c r="E29" s="83">
        <f>SUM(E5:E28)</f>
        <v>61491991.729456</v>
      </c>
      <c r="F29" s="83">
        <f>SUM(F5:F28)</f>
        <v>6409291.2478546379</v>
      </c>
      <c r="G29" s="96">
        <f>SUM(G5:G28)</f>
        <v>55082700.48160135</v>
      </c>
      <c r="I29" s="3"/>
      <c r="J29" s="3"/>
      <c r="K29" s="3"/>
    </row>
    <row r="30" spans="1:13" ht="13.5" customHeight="1" x14ac:dyDescent="0.2">
      <c r="I30" s="39"/>
      <c r="J30" s="3"/>
      <c r="K30" s="3"/>
    </row>
    <row r="31" spans="1:13" ht="13.5" customHeight="1" x14ac:dyDescent="0.2">
      <c r="B31" s="17" t="s">
        <v>30</v>
      </c>
      <c r="C31" s="18">
        <f>SUM(C5:C10)</f>
        <v>22120063.642707679</v>
      </c>
      <c r="D31" s="18">
        <f>SUM(D5:D10)</f>
        <v>504241.38890472904</v>
      </c>
      <c r="E31" s="18">
        <f>SUM(E5:E10)</f>
        <v>21615822.253802951</v>
      </c>
      <c r="F31" s="18">
        <f>SUM(F5:F10)</f>
        <v>2377278.794465398</v>
      </c>
      <c r="G31" s="6">
        <f>SUM(G5:G10)</f>
        <v>19238543.459337555</v>
      </c>
      <c r="I31" s="39"/>
    </row>
    <row r="32" spans="1:13" ht="13.5" customHeight="1" x14ac:dyDescent="0.2">
      <c r="B32" s="19" t="s">
        <v>31</v>
      </c>
      <c r="C32" s="5">
        <f>SUM(C11:C14)</f>
        <v>7709251.8544810954</v>
      </c>
      <c r="D32" s="5">
        <f>SUM(D11:D14)</f>
        <v>136115</v>
      </c>
      <c r="E32" s="5">
        <f>SUM(E11:E14)</f>
        <v>7573136.8544810954</v>
      </c>
      <c r="F32" s="5">
        <f>SUM(F11:F14)</f>
        <v>707463.83046943997</v>
      </c>
      <c r="G32" s="8">
        <f>SUM(G11:G14)</f>
        <v>6865673.0240116548</v>
      </c>
    </row>
    <row r="33" spans="1:8" ht="13.5" customHeight="1" x14ac:dyDescent="0.2">
      <c r="B33" s="19" t="s">
        <v>32</v>
      </c>
      <c r="C33" s="5">
        <f>SUM(C15:C20)</f>
        <v>13320248</v>
      </c>
      <c r="D33" s="5">
        <f>SUM(D15:D20)</f>
        <v>347982</v>
      </c>
      <c r="E33" s="5">
        <f>SUM(E15:E20)</f>
        <v>12972266</v>
      </c>
      <c r="F33" s="5">
        <f>SUM(F15:F20)</f>
        <v>1379493.5935488881</v>
      </c>
      <c r="G33" s="8">
        <f>SUM(G15:G20)</f>
        <v>11592772.406451114</v>
      </c>
    </row>
    <row r="34" spans="1:8" ht="13.5" customHeight="1" x14ac:dyDescent="0.2">
      <c r="B34" s="19" t="s">
        <v>33</v>
      </c>
      <c r="C34" s="5">
        <f>SUM(C21:C25)</f>
        <v>13975146</v>
      </c>
      <c r="D34" s="5">
        <f>SUM(D21:D25)</f>
        <v>264925</v>
      </c>
      <c r="E34" s="5">
        <f>SUM(E21:E25)</f>
        <v>13710221</v>
      </c>
      <c r="F34" s="5">
        <f>SUM(F21:F25)</f>
        <v>1489031.184523304</v>
      </c>
      <c r="G34" s="8">
        <f>SUM(G21:G25)</f>
        <v>12221189.815476695</v>
      </c>
    </row>
    <row r="35" spans="1:8" ht="13.5" customHeight="1" x14ac:dyDescent="0.2">
      <c r="B35" s="20" t="s">
        <v>34</v>
      </c>
      <c r="C35" s="10">
        <f>+SUM(C26:C28)</f>
        <v>5780612.621171956</v>
      </c>
      <c r="D35" s="10">
        <f>+SUM(D26:D28)</f>
        <v>160067</v>
      </c>
      <c r="E35" s="10">
        <f>+SUM(E26:E28)</f>
        <v>5620545.621171956</v>
      </c>
      <c r="F35" s="10">
        <f>+SUM(F26:F28)</f>
        <v>456023.84484760801</v>
      </c>
      <c r="G35" s="21">
        <f>+SUM(G26:G28)</f>
        <v>5164521.7763243467</v>
      </c>
    </row>
    <row r="36" spans="1:8" ht="13.5" customHeight="1" x14ac:dyDescent="0.2">
      <c r="B36" s="13" t="s">
        <v>16</v>
      </c>
      <c r="C36" s="22">
        <f>SUM(C31:C35)</f>
        <v>62905322.118360735</v>
      </c>
      <c r="D36" s="97">
        <f>SUM(D31:D35)</f>
        <v>1413330.3889047289</v>
      </c>
      <c r="E36" s="97">
        <f>SUM(E31:E35)</f>
        <v>61491991.729456007</v>
      </c>
      <c r="F36" s="97">
        <f>SUM(F31:F35)</f>
        <v>6409291.2478546388</v>
      </c>
      <c r="G36" s="98">
        <f>SUM(G31:G35)</f>
        <v>55082700.481601365</v>
      </c>
    </row>
    <row r="37" spans="1:8" ht="13.5" customHeight="1" x14ac:dyDescent="0.2"/>
    <row r="38" spans="1:8" ht="13.5" customHeight="1" x14ac:dyDescent="0.2">
      <c r="F38" s="159"/>
      <c r="G38" s="159"/>
      <c r="H38" s="159"/>
    </row>
    <row r="39" spans="1:8" ht="13.5" customHeight="1" x14ac:dyDescent="0.2">
      <c r="F39" s="159"/>
      <c r="G39" s="159"/>
      <c r="H39" s="159"/>
    </row>
    <row r="40" spans="1:8" ht="13.5" customHeight="1" x14ac:dyDescent="0.2">
      <c r="F40" s="159"/>
      <c r="G40" s="159"/>
      <c r="H40" s="159"/>
    </row>
    <row r="41" spans="1:8" ht="13.5" customHeight="1" x14ac:dyDescent="0.2">
      <c r="A41" s="77"/>
      <c r="B41" s="39"/>
      <c r="C41" s="28"/>
      <c r="D41" s="39"/>
      <c r="F41" s="159"/>
      <c r="G41" s="159"/>
      <c r="H41" s="159"/>
    </row>
    <row r="42" spans="1:8" ht="13.5" customHeight="1" x14ac:dyDescent="0.2">
      <c r="A42" s="77"/>
      <c r="B42" s="3"/>
      <c r="C42" s="3"/>
      <c r="D42" s="3"/>
      <c r="F42" s="159"/>
      <c r="G42" s="159"/>
      <c r="H42" s="159"/>
    </row>
    <row r="43" spans="1:8" ht="13.5" customHeight="1" x14ac:dyDescent="0.2">
      <c r="A43" s="77"/>
      <c r="B43" s="3"/>
      <c r="C43" s="3"/>
      <c r="D43" s="3"/>
      <c r="F43" s="159"/>
      <c r="G43" s="159"/>
      <c r="H43" s="159"/>
    </row>
    <row r="44" spans="1:8" ht="13.5" customHeight="1" x14ac:dyDescent="0.2">
      <c r="A44" s="77"/>
      <c r="B44" s="3"/>
      <c r="C44" s="3"/>
      <c r="D44" s="3"/>
    </row>
    <row r="45" spans="1:8" x14ac:dyDescent="0.2">
      <c r="A45" s="77"/>
      <c r="B45" s="3"/>
      <c r="C45" s="3"/>
      <c r="D45" s="3"/>
    </row>
    <row r="46" spans="1:8" x14ac:dyDescent="0.2">
      <c r="A46" s="77"/>
      <c r="B46" s="3"/>
      <c r="C46" s="3"/>
      <c r="D46" s="3"/>
    </row>
  </sheetData>
  <phoneticPr fontId="5" type="noConversion"/>
  <pageMargins left="0.51181102362204722" right="0.43307086614173229" top="0.51181102362204722" bottom="0.19685039370078741" header="0.23622047244094491" footer="0.23622047244094491"/>
  <pageSetup paperSize="9" scale="77" orientation="landscape" cellComments="asDisplayed" horizontalDpi="300" verticalDpi="300" r:id="rId1"/>
  <headerFooter alignWithMargins="0">
    <oddHeader>&amp;CSide &amp;P / &amp;N</oddHeader>
  </headerFooter>
  <ignoredErrors>
    <ignoredError sqref="D31:F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G44"/>
  <sheetViews>
    <sheetView zoomScaleNormal="100" workbookViewId="0">
      <selection activeCell="A2" sqref="A2"/>
    </sheetView>
  </sheetViews>
  <sheetFormatPr defaultColWidth="9.140625" defaultRowHeight="12" x14ac:dyDescent="0.2"/>
  <cols>
    <col min="1" max="1" width="8.5703125" style="38" customWidth="1"/>
    <col min="2" max="2" width="39.28515625" style="24" customWidth="1"/>
    <col min="3" max="3" width="20.140625" style="26" customWidth="1"/>
    <col min="4" max="7" width="14.28515625" style="24" customWidth="1"/>
    <col min="8" max="16384" width="9.140625" style="24"/>
  </cols>
  <sheetData>
    <row r="1" spans="1:7" ht="15.75" x14ac:dyDescent="0.25">
      <c r="A1" s="72" t="str">
        <f>'Skema1-7_2014'!A1</f>
        <v>Endelig version 12. december 2016</v>
      </c>
    </row>
    <row r="2" spans="1:7" ht="13.5" customHeight="1" x14ac:dyDescent="0.2">
      <c r="A2" s="92" t="s">
        <v>135</v>
      </c>
      <c r="B2" s="39"/>
      <c r="C2" s="28"/>
      <c r="D2" s="38"/>
    </row>
    <row r="3" spans="1:7" ht="13.5" customHeight="1" x14ac:dyDescent="0.2">
      <c r="A3" s="93" t="s">
        <v>47</v>
      </c>
      <c r="B3" s="39"/>
      <c r="C3" s="28"/>
    </row>
    <row r="4" spans="1:7" ht="54" customHeight="1" x14ac:dyDescent="0.2">
      <c r="A4" s="73" t="s">
        <v>8</v>
      </c>
      <c r="B4" s="73" t="s">
        <v>0</v>
      </c>
      <c r="C4" s="12" t="s">
        <v>17</v>
      </c>
      <c r="D4" s="12" t="s">
        <v>18</v>
      </c>
      <c r="E4" s="12" t="s">
        <v>25</v>
      </c>
      <c r="F4" s="12" t="s">
        <v>23</v>
      </c>
      <c r="G4" s="12" t="s">
        <v>24</v>
      </c>
    </row>
    <row r="5" spans="1:7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99">
        <f>IF(DTD_14!C5=0,"-",DTD_15!C5/DTD_14!C5*100-100)</f>
        <v>-2.1743998810291032</v>
      </c>
      <c r="D5" s="100">
        <f>IF(DTD_14!D5=0,"-",DTD_15!D5/DTD_14!D5*100-100)</f>
        <v>-31.096317514026055</v>
      </c>
      <c r="E5" s="82">
        <f>IF(DTD_14!E5=0,"-",DTD_15!E5/DTD_14!E5*100-100)</f>
        <v>-1.0618900718881861</v>
      </c>
      <c r="F5" s="82">
        <f>IF(DTD_14!F5=0,"-",DTD_15!F5/DTD_14!F5*100-100)</f>
        <v>1.7344226001270897</v>
      </c>
      <c r="G5" s="94">
        <f>IF(DTD_14!G5=0,"-",DTD_15!G5/DTD_14!G5*100-100)</f>
        <v>-1.5624176451030252</v>
      </c>
    </row>
    <row r="6" spans="1:7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99">
        <f>IF(DTD_14!C6=0,"-",DTD_15!C6/DTD_14!C6*100-100)</f>
        <v>0.53594285904520689</v>
      </c>
      <c r="D6" s="100">
        <f>IF(DTD_14!D6=0,"-",DTD_15!D6/DTD_14!D6*100-100)</f>
        <v>23.968415312275354</v>
      </c>
      <c r="E6" s="82">
        <f>IF(DTD_14!E6=0,"-",DTD_15!E6/DTD_14!E6*100-100)</f>
        <v>-8.2935811448010099E-2</v>
      </c>
      <c r="F6" s="82">
        <f>IF(DTD_14!F6=0,"-",DTD_15!F6/DTD_14!F6*100-100)</f>
        <v>-1.0271835578781463</v>
      </c>
      <c r="G6" s="94">
        <f>IF(DTD_14!G6=0,"-",DTD_15!G6/DTD_14!G6*100-100)</f>
        <v>-1.9694690174972607E-2</v>
      </c>
    </row>
    <row r="7" spans="1:7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99">
        <f>IF(DTD_14!C7=0,"-",DTD_15!C7/DTD_14!C7*100-100)</f>
        <v>11.903679690341093</v>
      </c>
      <c r="D7" s="100">
        <f>IF(DTD_14!D7=0,"-",DTD_15!D7/DTD_14!D7*100-100)</f>
        <v>-3.7847155014228804</v>
      </c>
      <c r="E7" s="82">
        <f>IF(DTD_14!E7=0,"-",DTD_15!E7/DTD_14!E7*100-100)</f>
        <v>12.237404990028338</v>
      </c>
      <c r="F7" s="82">
        <f>IF(DTD_14!F7=0,"-",DTD_15!F7/DTD_14!F7*100-100)</f>
        <v>2.7340752237703896</v>
      </c>
      <c r="G7" s="94">
        <f>IF(DTD_14!G7=0,"-",DTD_15!G7/DTD_14!G7*100-100)</f>
        <v>12.803285179987171</v>
      </c>
    </row>
    <row r="8" spans="1:7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99">
        <f>IF(DTD_14!C8=0,"-",DTD_15!C8/DTD_14!C8*100-100)</f>
        <v>-1.7960165775560881</v>
      </c>
      <c r="D8" s="100">
        <f>IF(DTD_14!D8=0,"-",DTD_15!D8/DTD_14!D8*100-100)</f>
        <v>-24.257022939361562</v>
      </c>
      <c r="E8" s="82">
        <f>IF(DTD_14!E8=0,"-",DTD_15!E8/DTD_14!E8*100-100)</f>
        <v>-1.1323581847293269</v>
      </c>
      <c r="F8" s="82">
        <f>IF(DTD_14!F8=0,"-",DTD_15!F8/DTD_14!F8*100-100)</f>
        <v>5.2500414893169136</v>
      </c>
      <c r="G8" s="94">
        <f>IF(DTD_14!G8=0,"-",DTD_15!G8/DTD_14!G8*100-100)</f>
        <v>-1.9555825058410932</v>
      </c>
    </row>
    <row r="9" spans="1:7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99">
        <f>IF(DTD_14!C9=0,"-",DTD_15!C9/DTD_14!C9*100-100)</f>
        <v>0.18236355869561294</v>
      </c>
      <c r="D9" s="100">
        <f>IF(DTD_14!D9=0,"-",DTD_15!D9/DTD_14!D9*100-100)</f>
        <v>-22.741056290896708</v>
      </c>
      <c r="E9" s="82">
        <f>IF(DTD_14!E9=0,"-",DTD_15!E9/DTD_14!E9*100-100)</f>
        <v>0.55733362518407148</v>
      </c>
      <c r="F9" s="82">
        <f>IF(DTD_14!F9=0,"-",DTD_15!F9/DTD_14!F9*100-100)</f>
        <v>3.4652524792040111</v>
      </c>
      <c r="G9" s="94">
        <f>IF(DTD_14!G9=0,"-",DTD_15!G9/DTD_14!G9*100-100)</f>
        <v>0.3959894970429616</v>
      </c>
    </row>
    <row r="10" spans="1:7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99">
        <f>IF(DTD_14!C10=0,"-",DTD_15!C10/DTD_14!C10*100-100)</f>
        <v>3.8553636493901422E-2</v>
      </c>
      <c r="D10" s="100" t="str">
        <f>IF(DTD_14!D10=0,"-",DTD_15!D10/DTD_14!D10*100-100)</f>
        <v>-</v>
      </c>
      <c r="E10" s="82">
        <f>IF(DTD_14!E10=0,"-",DTD_15!E10/DTD_14!E10*100-100)</f>
        <v>3.8553636493901422E-2</v>
      </c>
      <c r="F10" s="82">
        <f>IF(DTD_14!F10=0,"-",DTD_15!F10/DTD_14!F10*100-100)</f>
        <v>-2.490703901373962</v>
      </c>
      <c r="G10" s="94">
        <f>IF(DTD_14!G10=0,"-",DTD_15!G10/DTD_14!G10*100-100)</f>
        <v>0.22456655866702135</v>
      </c>
    </row>
    <row r="11" spans="1:7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99">
        <f>IF(DTD_14!C11=0,"-",DTD_15!C11/DTD_14!C11*100-100)</f>
        <v>2.5903351334090559</v>
      </c>
      <c r="D11" s="100">
        <f>IF(DTD_14!D11=0,"-",DTD_15!D11/DTD_14!D11*100-100)</f>
        <v>60.748376019941503</v>
      </c>
      <c r="E11" s="82">
        <f>IF(DTD_14!E11=0,"-",DTD_15!E11/DTD_14!E11*100-100)</f>
        <v>1.6355329879487783</v>
      </c>
      <c r="F11" s="82">
        <f>IF(DTD_14!F11=0,"-",DTD_15!F11/DTD_14!F11*100-100)</f>
        <v>2.1120479424220377</v>
      </c>
      <c r="G11" s="94">
        <f>IF(DTD_14!G11=0,"-",DTD_15!G11/DTD_14!G11*100-100)</f>
        <v>1.5547013326492163</v>
      </c>
    </row>
    <row r="12" spans="1:7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99">
        <f>IF(DTD_14!C12=0,"-",DTD_15!C12/DTD_14!C12*100-100)</f>
        <v>-2.873460388004105</v>
      </c>
      <c r="D12" s="100">
        <f>IF(DTD_14!D12=0,"-",DTD_15!D12/DTD_14!D12*100-100)</f>
        <v>-3.7356008796865012</v>
      </c>
      <c r="E12" s="82">
        <f>IF(DTD_14!E12=0,"-",DTD_15!E12/DTD_14!E12*100-100)</f>
        <v>-2.8602820621050853</v>
      </c>
      <c r="F12" s="82">
        <f>IF(DTD_14!F12=0,"-",DTD_15!F12/DTD_14!F12*100-100)</f>
        <v>-6.9219041884332881</v>
      </c>
      <c r="G12" s="94">
        <f>IF(DTD_14!G12=0,"-",DTD_15!G12/DTD_14!G12*100-100)</f>
        <v>-2.6167380718620734</v>
      </c>
    </row>
    <row r="13" spans="1:7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99">
        <f>IF(DTD_14!C13=0,"-",DTD_15!C13/DTD_14!C13*100-100)</f>
        <v>-5.0624795237188636</v>
      </c>
      <c r="D13" s="100">
        <f>IF(DTD_14!D13=0,"-",DTD_15!D13/DTD_14!D13*100-100)</f>
        <v>24.94832003145406</v>
      </c>
      <c r="E13" s="82">
        <f>IF(DTD_14!E13=0,"-",DTD_15!E13/DTD_14!E13*100-100)</f>
        <v>-5.3644661770681239</v>
      </c>
      <c r="F13" s="82">
        <f>IF(DTD_14!F13=0,"-",DTD_15!F13/DTD_14!F13*100-100)</f>
        <v>-8.1361320583362584</v>
      </c>
      <c r="G13" s="94">
        <f>IF(DTD_14!G13=0,"-",DTD_15!G13/DTD_14!G13*100-100)</f>
        <v>-5.1433603561587375</v>
      </c>
    </row>
    <row r="14" spans="1:7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99">
        <f>IF(DTD_14!C14=0,"-",DTD_15!C14/DTD_14!C14*100-100)</f>
        <v>-3.1065510760288078</v>
      </c>
      <c r="D14" s="100">
        <f>IF(DTD_14!D14=0,"-",DTD_15!D14/DTD_14!D14*100-100)</f>
        <v>-31.532489027799357</v>
      </c>
      <c r="E14" s="82">
        <f>IF(DTD_14!E14=0,"-",DTD_15!E14/DTD_14!E14*100-100)</f>
        <v>-2.8620272965683569</v>
      </c>
      <c r="F14" s="82">
        <f>IF(DTD_14!F14=0,"-",DTD_15!F14/DTD_14!F14*100-100)</f>
        <v>-35.006693347542679</v>
      </c>
      <c r="G14" s="94">
        <f>IF(DTD_14!G14=0,"-",DTD_15!G14/DTD_14!G14*100-100)</f>
        <v>-2.0396796713111911</v>
      </c>
    </row>
    <row r="15" spans="1:7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99">
        <f>IF(DTD_14!C15=0,"-",DTD_15!C15/DTD_14!C15*100-100)</f>
        <v>0.68597278481445301</v>
      </c>
      <c r="D15" s="100">
        <f>IF(DTD_14!D15=0,"-",DTD_15!D15/DTD_14!D15*100-100)</f>
        <v>11.070410731580083</v>
      </c>
      <c r="E15" s="82">
        <f>IF(DTD_14!E15=0,"-",DTD_15!E15/DTD_14!E15*100-100)</f>
        <v>0.33234278996701505</v>
      </c>
      <c r="F15" s="82">
        <f>IF(DTD_14!F15=0,"-",DTD_15!F15/DTD_14!F15*100-100)</f>
        <v>9.807829392218764</v>
      </c>
      <c r="G15" s="94">
        <f>IF(DTD_14!G15=0,"-",DTD_15!G15/DTD_14!G15*100-100)</f>
        <v>-0.79967004775150485</v>
      </c>
    </row>
    <row r="16" spans="1:7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99">
        <f>IF(DTD_14!C16=0,"-",DTD_15!C16/DTD_14!C16*100-100)</f>
        <v>-3.392379574942467</v>
      </c>
      <c r="D16" s="100">
        <f>IF(DTD_14!D16=0,"-",DTD_15!D16/DTD_14!D16*100-100)</f>
        <v>97.151909498889239</v>
      </c>
      <c r="E16" s="82">
        <f>IF(DTD_14!E16=0,"-",DTD_15!E16/DTD_14!E16*100-100)</f>
        <v>-3.7496181287177706</v>
      </c>
      <c r="F16" s="82">
        <f>IF(DTD_14!F16=0,"-",DTD_15!F16/DTD_14!F16*100-100)</f>
        <v>0.82836216838957455</v>
      </c>
      <c r="G16" s="94">
        <f>IF(DTD_14!G16=0,"-",DTD_15!G16/DTD_14!G16*100-100)</f>
        <v>-4.079984907004004</v>
      </c>
    </row>
    <row r="17" spans="1:7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99">
        <f>IF(DTD_14!C17=0,"-",DTD_15!C17/DTD_14!C17*100-100)</f>
        <v>-0.76702217981807053</v>
      </c>
      <c r="D17" s="100">
        <f>IF(DTD_14!D17=0,"-",DTD_15!D17/DTD_14!D17*100-100)</f>
        <v>29.385461562656758</v>
      </c>
      <c r="E17" s="82">
        <f>IF(DTD_14!E17=0,"-",DTD_15!E17/DTD_14!E17*100-100)</f>
        <v>-0.91917387062599687</v>
      </c>
      <c r="F17" s="82">
        <f>IF(DTD_14!F17=0,"-",DTD_15!F17/DTD_14!F17*100-100)</f>
        <v>-1.6636233884006089</v>
      </c>
      <c r="G17" s="94">
        <f>IF(DTD_14!G17=0,"-",DTD_15!G17/DTD_14!G17*100-100)</f>
        <v>-0.85102018320158379</v>
      </c>
    </row>
    <row r="18" spans="1:7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99">
        <f>IF(DTD_14!C18=0,"-",DTD_15!C18/DTD_14!C18*100-100)</f>
        <v>-1.9486459056944483</v>
      </c>
      <c r="D18" s="100">
        <f>IF(DTD_14!D18=0,"-",DTD_15!D18/DTD_14!D18*100-100)</f>
        <v>-3.5394788020225576</v>
      </c>
      <c r="E18" s="82">
        <f>IF(DTD_14!E18=0,"-",DTD_15!E18/DTD_14!E18*100-100)</f>
        <v>-1.919926240496892</v>
      </c>
      <c r="F18" s="82">
        <f>IF(DTD_14!F18=0,"-",DTD_15!F18/DTD_14!F18*100-100)</f>
        <v>-2.801002985058858</v>
      </c>
      <c r="G18" s="94">
        <f>IF(DTD_14!G18=0,"-",DTD_15!G18/DTD_14!G18*100-100)</f>
        <v>-1.8700055686123704</v>
      </c>
    </row>
    <row r="19" spans="1:7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99">
        <f>IF(DTD_14!C19=0,"-",DTD_15!C19/DTD_14!C19*100-100)</f>
        <v>-0.38880670833040654</v>
      </c>
      <c r="D19" s="100">
        <f>IF(DTD_14!D19=0,"-",DTD_15!D19/DTD_14!D19*100-100)</f>
        <v>-4.9605553456950133</v>
      </c>
      <c r="E19" s="82">
        <f>IF(DTD_14!E19=0,"-",DTD_15!E19/DTD_14!E19*100-100)</f>
        <v>-0.22004670468534471</v>
      </c>
      <c r="F19" s="82">
        <f>IF(DTD_14!F19=0,"-",DTD_15!F19/DTD_14!F19*100-100)</f>
        <v>-0.36110844729404334</v>
      </c>
      <c r="G19" s="94">
        <f>IF(DTD_14!G19=0,"-",DTD_15!G19/DTD_14!G19*100-100)</f>
        <v>-0.18972410507457482</v>
      </c>
    </row>
    <row r="20" spans="1:7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99">
        <f>IF(DTD_14!C20=0,"-",DTD_15!C20/DTD_14!C20*100-100)</f>
        <v>-10.053267480815947</v>
      </c>
      <c r="D20" s="100" t="str">
        <f>IF(DTD_14!D20=0,"-",DTD_15!D20/DTD_14!D20*100-100)</f>
        <v>-</v>
      </c>
      <c r="E20" s="82">
        <f>IF(DTD_14!E20=0,"-",DTD_15!E20/DTD_14!E20*100-100)</f>
        <v>-10.053267480815947</v>
      </c>
      <c r="F20" s="82">
        <f>IF(DTD_14!F20=0,"-",DTD_15!F20/DTD_14!F20*100-100)</f>
        <v>-10.421657695014062</v>
      </c>
      <c r="G20" s="94">
        <f>IF(DTD_14!G20=0,"-",DTD_15!G20/DTD_14!G20*100-100)</f>
        <v>-10.051108313656911</v>
      </c>
    </row>
    <row r="21" spans="1:7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99">
        <f>IF(DTD_14!C21=0,"-",DTD_15!C21/DTD_14!C21*100-100)</f>
        <v>-0.72751409204526851</v>
      </c>
      <c r="D21" s="100">
        <f>IF(DTD_14!D21=0,"-",DTD_15!D21/DTD_14!D21*100-100)</f>
        <v>6.7769106090487696</v>
      </c>
      <c r="E21" s="82">
        <f>IF(DTD_14!E21=0,"-",DTD_15!E21/DTD_14!E21*100-100)</f>
        <v>-0.78335841989759558</v>
      </c>
      <c r="F21" s="82">
        <f>IF(DTD_14!F21=0,"-",DTD_15!F21/DTD_14!F21*100-100)</f>
        <v>-9.1672463181768364</v>
      </c>
      <c r="G21" s="94">
        <f>IF(DTD_14!G21=0,"-",DTD_15!G21/DTD_14!G21*100-100)</f>
        <v>-0.45195153356523576</v>
      </c>
    </row>
    <row r="22" spans="1:7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99">
        <f>IF(DTD_14!C22=0,"-",DTD_15!C22/DTD_14!C22*100-100)</f>
        <v>1.3983585122134627</v>
      </c>
      <c r="D22" s="100">
        <f>IF(DTD_14!D22=0,"-",DTD_15!D22/DTD_14!D22*100-100)</f>
        <v>3.852919355708579</v>
      </c>
      <c r="E22" s="82">
        <f>IF(DTD_14!E22=0,"-",DTD_15!E22/DTD_14!E22*100-100)</f>
        <v>1.3691603842159026</v>
      </c>
      <c r="F22" s="82">
        <f>IF(DTD_14!F22=0,"-",DTD_15!F22/DTD_14!F22*100-100)</f>
        <v>8.2470967735754925</v>
      </c>
      <c r="G22" s="94">
        <f>IF(DTD_14!G22=0,"-",DTD_15!G22/DTD_14!G22*100-100)</f>
        <v>0.56244559479627299</v>
      </c>
    </row>
    <row r="23" spans="1:7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99">
        <f>IF(DTD_14!C23=0,"-",DTD_15!C23/DTD_14!C23*100-100)</f>
        <v>1.3590779443106697</v>
      </c>
      <c r="D23" s="100">
        <f>IF(DTD_14!D23=0,"-",DTD_15!D23/DTD_14!D23*100-100)</f>
        <v>-36.97136556482684</v>
      </c>
      <c r="E23" s="82">
        <f>IF(DTD_14!E23=0,"-",DTD_15!E23/DTD_14!E23*100-100)</f>
        <v>2.8498171285026928</v>
      </c>
      <c r="F23" s="82">
        <f>IF(DTD_14!F23=0,"-",DTD_15!F23/DTD_14!F23*100-100)</f>
        <v>-1.4343772041695786</v>
      </c>
      <c r="G23" s="94">
        <f>IF(DTD_14!G23=0,"-",DTD_15!G23/DTD_14!G23*100-100)</f>
        <v>3.626173897502639</v>
      </c>
    </row>
    <row r="24" spans="1:7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99">
        <f>IF(DTD_14!C24=0,"-",DTD_15!C24/DTD_14!C24*100-100)</f>
        <v>1.9282209414280373</v>
      </c>
      <c r="D24" s="100">
        <f>IF(DTD_14!D24=0,"-",DTD_15!D24/DTD_14!D24*100-100)</f>
        <v>-1043.9382567360785</v>
      </c>
      <c r="E24" s="82">
        <f>IF(DTD_14!E24=0,"-",DTD_15!E24/DTD_14!E24*100-100)</f>
        <v>0.59544608917730102</v>
      </c>
      <c r="F24" s="82">
        <f>IF(DTD_14!F24=0,"-",DTD_15!F24/DTD_14!F24*100-100)</f>
        <v>-26.719482327803604</v>
      </c>
      <c r="G24" s="94">
        <f>IF(DTD_14!G24=0,"-",DTD_15!G24/DTD_14!G24*100-100)</f>
        <v>1.868287413520747</v>
      </c>
    </row>
    <row r="25" spans="1:7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99">
        <f>IF(DTD_14!C25=0,"-",DTD_15!C25/DTD_14!C25*100-100)</f>
        <v>-1.5333713440701047</v>
      </c>
      <c r="D25" s="100">
        <f>IF(DTD_14!D25=0,"-",DTD_15!D25/DTD_14!D25*100-100)</f>
        <v>22.714907579112648</v>
      </c>
      <c r="E25" s="82">
        <f>IF(DTD_14!E25=0,"-",DTD_15!E25/DTD_14!E25*100-100)</f>
        <v>-1.9343835198578176</v>
      </c>
      <c r="F25" s="82">
        <f>IF(DTD_14!F25=0,"-",DTD_15!F25/DTD_14!F25*100-100)</f>
        <v>1.9154347147906066</v>
      </c>
      <c r="G25" s="94">
        <f>IF(DTD_14!G25=0,"-",DTD_15!G25/DTD_14!G25*100-100)</f>
        <v>-2.1729655285350447</v>
      </c>
    </row>
    <row r="26" spans="1:7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99">
        <f>IF(DTD_14!C26=0,"-",DTD_15!C26/DTD_14!C26*100-100)</f>
        <v>-3.8483656898786194</v>
      </c>
      <c r="D26" s="100" t="str">
        <f>IF(DTD_14!D26=0,"-",DTD_15!D26/DTD_14!D26*100-100)</f>
        <v>-</v>
      </c>
      <c r="E26" s="82">
        <f>IF(DTD_14!E26=0,"-",DTD_15!E26/DTD_14!E26*100-100)</f>
        <v>-3.8483656898786194</v>
      </c>
      <c r="F26" s="82">
        <f>IF(DTD_14!F26=0,"-",DTD_15!F26/DTD_14!F26*100-100)</f>
        <v>-2.3559708721976733</v>
      </c>
      <c r="G26" s="94">
        <f>IF(DTD_14!G26=0,"-",DTD_15!G26/DTD_14!G26*100-100)</f>
        <v>-3.8921094526047</v>
      </c>
    </row>
    <row r="27" spans="1:7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99">
        <f>IF(DTD_14!C27=0,"-",DTD_15!C27/DTD_14!C27*100-100)</f>
        <v>-1.6417819385926151</v>
      </c>
      <c r="D27" s="100">
        <f>IF(DTD_14!D27=0,"-",DTD_15!D27/DTD_14!D27*100-100)</f>
        <v>-0.11161201890233485</v>
      </c>
      <c r="E27" s="82">
        <f>IF(DTD_14!E27=0,"-",DTD_15!E27/DTD_14!E27*100-100)</f>
        <v>-1.6974620301118506</v>
      </c>
      <c r="F27" s="82">
        <f>IF(DTD_14!F27=0,"-",DTD_15!F27/DTD_14!F27*100-100)</f>
        <v>-0.52640223539461317</v>
      </c>
      <c r="G27" s="94">
        <f>IF(DTD_14!G27=0,"-",DTD_15!G27/DTD_14!G27*100-100)</f>
        <v>-1.8196870359358428</v>
      </c>
    </row>
    <row r="28" spans="1:7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99">
        <f>IF(DTD_14!C28=0,"-",DTD_15!C28/DTD_14!C28*100-100)</f>
        <v>1.6219891822847075</v>
      </c>
      <c r="D28" s="100">
        <f>IF(DTD_14!D28=0,"-",DTD_15!D28/DTD_14!D28*100-100)</f>
        <v>-1.2364432513701189</v>
      </c>
      <c r="E28" s="82">
        <f>IF(DTD_14!E28=0,"-",DTD_15!E28/DTD_14!E28*100-100)</f>
        <v>1.6311111695715113</v>
      </c>
      <c r="F28" s="82">
        <f>IF(DTD_14!F28=0,"-",DTD_15!F28/DTD_14!F28*100-100)</f>
        <v>6.2200880909447136</v>
      </c>
      <c r="G28" s="94">
        <f>IF(DTD_14!G28=0,"-",DTD_15!G28/DTD_14!G28*100-100)</f>
        <v>1.4515592350755213</v>
      </c>
    </row>
    <row r="29" spans="1:7" ht="13.5" customHeight="1" x14ac:dyDescent="0.2">
      <c r="A29" s="13"/>
      <c r="B29" s="13" t="s">
        <v>16</v>
      </c>
      <c r="C29" s="83">
        <f>IF(DTD_14!C29=0,"-",DTD_15!C29/DTD_14!C29*100-100)</f>
        <v>-0.16571896040453282</v>
      </c>
      <c r="D29" s="83">
        <f>IF(DTD_14!D29=0,"-",DTD_15!D29/DTD_14!D29*100-100)</f>
        <v>-9.0918870156955052</v>
      </c>
      <c r="E29" s="83">
        <f>IF(DTD_14!E29=0,"-",DTD_15!E29/DTD_14!E29*100-100)</f>
        <v>6.009378908520091E-2</v>
      </c>
      <c r="F29" s="83">
        <f>IF(DTD_14!F29=0,"-",DTD_15!F29/DTD_14!F29*100-100)</f>
        <v>1.44381853727036</v>
      </c>
      <c r="G29" s="96">
        <f>IF(DTD_14!G29=0,"-",DTD_15!G29/DTD_14!G29*100-100)</f>
        <v>-9.8465271195408377E-2</v>
      </c>
    </row>
    <row r="30" spans="1:7" ht="13.5" customHeight="1" x14ac:dyDescent="0.2">
      <c r="A30" s="37"/>
      <c r="B30" s="15"/>
    </row>
    <row r="31" spans="1:7" ht="13.5" customHeight="1" x14ac:dyDescent="0.2">
      <c r="A31" s="37"/>
      <c r="B31" s="17" t="s">
        <v>30</v>
      </c>
      <c r="C31" s="101">
        <f>IF(DTD_14!C31=0,"-",DTD_15!C31/DTD_14!C31*100-100)</f>
        <v>0.25651267601051586</v>
      </c>
      <c r="D31" s="101">
        <f>IF(DTD_14!D31=0,"-",DTD_15!D31/DTD_14!D31*100-100)</f>
        <v>-20.778213973920927</v>
      </c>
      <c r="E31" s="101">
        <f>IF(DTD_14!E31=0,"-",DTD_15!E31/DTD_14!E31*100-100)</f>
        <v>0.88135419101105583</v>
      </c>
      <c r="F31" s="101">
        <f>IF(DTD_14!F31=0,"-",DTD_15!F31/DTD_14!F31*100-100)</f>
        <v>2.4859634981921488</v>
      </c>
      <c r="G31" s="102">
        <f>IF(DTD_14!G31=0,"-",DTD_15!G31/DTD_14!G31*100-100)</f>
        <v>0.68655626290706095</v>
      </c>
    </row>
    <row r="32" spans="1:7" ht="13.5" customHeight="1" x14ac:dyDescent="0.2">
      <c r="A32" s="37"/>
      <c r="B32" s="19" t="s">
        <v>31</v>
      </c>
      <c r="C32" s="103">
        <f>IF(DTD_14!C32=0,"-",DTD_15!C32/DTD_14!C32*100-100)</f>
        <v>-1.4555506010591017</v>
      </c>
      <c r="D32" s="103">
        <f>IF(DTD_14!D32=0,"-",DTD_15!D32/DTD_14!D32*100-100)</f>
        <v>33.504947673646257</v>
      </c>
      <c r="E32" s="103">
        <f>IF(DTD_14!E32=0,"-",DTD_15!E32/DTD_14!E32*100-100)</f>
        <v>-1.9171904951584224</v>
      </c>
      <c r="F32" s="103">
        <f>IF(DTD_14!F32=0,"-",DTD_15!F32/DTD_14!F32*100-100)</f>
        <v>-2.5494645012762476</v>
      </c>
      <c r="G32" s="104">
        <f>IF(DTD_14!G32=0,"-",DTD_15!G32/DTD_14!G32*100-100)</f>
        <v>-1.8515721052164906</v>
      </c>
    </row>
    <row r="33" spans="1:7" ht="13.5" customHeight="1" x14ac:dyDescent="0.2">
      <c r="A33" s="37"/>
      <c r="B33" s="19" t="s">
        <v>32</v>
      </c>
      <c r="C33" s="103">
        <f>IF(DTD_14!C33=0,"-",DTD_15!C33/DTD_14!C33*100-100)</f>
        <v>-0.54337278649680343</v>
      </c>
      <c r="D33" s="103">
        <f>IF(DTD_14!D33=0,"-",DTD_15!D33/DTD_14!D33*100-100)</f>
        <v>8.9597431257664226</v>
      </c>
      <c r="E33" s="103">
        <f>IF(DTD_14!E33=0,"-",DTD_15!E33/DTD_14!E33*100-100)</f>
        <v>-0.77551799840863112</v>
      </c>
      <c r="F33" s="103">
        <f>IF(DTD_14!F33=0,"-",DTD_15!F33/DTD_14!F33*100-100)</f>
        <v>4.6819034059665228</v>
      </c>
      <c r="G33" s="104">
        <f>IF(DTD_14!G33=0,"-",DTD_15!G33/DTD_14!G33*100-100)</f>
        <v>-1.3872781761729414</v>
      </c>
    </row>
    <row r="34" spans="1:7" ht="13.5" customHeight="1" x14ac:dyDescent="0.2">
      <c r="A34" s="37"/>
      <c r="B34" s="19" t="s">
        <v>33</v>
      </c>
      <c r="C34" s="103">
        <f>IF(DTD_14!C34=0,"-",DTD_15!C34/DTD_14!C34*100-100)</f>
        <v>0.72041371027098933</v>
      </c>
      <c r="D34" s="103">
        <f>IF(DTD_14!D34=0,"-",DTD_15!D34/DTD_14!D34*100-100)</f>
        <v>-21.290146028980089</v>
      </c>
      <c r="E34" s="103">
        <f>IF(DTD_14!E34=0,"-",DTD_15!E34/DTD_14!E34*100-100)</f>
        <v>1.2676199881039452</v>
      </c>
      <c r="F34" s="103">
        <f>IF(DTD_14!F34=0,"-",DTD_15!F34/DTD_14!F34*100-100)</f>
        <v>-0.62902593444815125</v>
      </c>
      <c r="G34" s="104">
        <f>IF(DTD_14!G34=0,"-",DTD_15!G34/DTD_14!G34*100-100)</f>
        <v>1.5036671327116409</v>
      </c>
    </row>
    <row r="35" spans="1:7" ht="13.5" customHeight="1" x14ac:dyDescent="0.2">
      <c r="B35" s="20" t="s">
        <v>34</v>
      </c>
      <c r="C35" s="105">
        <f>IF(DTD_14!C35=0,"-",DTD_15!C35/DTD_14!C35*100-100)</f>
        <v>-1.2695240738289897</v>
      </c>
      <c r="D35" s="105">
        <f>IF(DTD_14!D35=0,"-",DTD_15!D35/DTD_14!D35*100-100)</f>
        <v>-0.13290091210723176</v>
      </c>
      <c r="E35" s="105">
        <f>IF(DTD_14!E35=0,"-",DTD_15!E35/DTD_14!E35*100-100)</f>
        <v>-1.3015150786375358</v>
      </c>
      <c r="F35" s="105">
        <f>IF(DTD_14!F35=0,"-",DTD_15!F35/DTD_14!F35*100-100)</f>
        <v>-4.5400086801251405E-2</v>
      </c>
      <c r="G35" s="106">
        <f>IF(DTD_14!G35=0,"-",DTD_15!G35/DTD_14!G35*100-100)</f>
        <v>-1.4109139630402439</v>
      </c>
    </row>
    <row r="36" spans="1:7" ht="13.5" customHeight="1" x14ac:dyDescent="0.2">
      <c r="B36" s="13" t="s">
        <v>16</v>
      </c>
      <c r="C36" s="97">
        <f>IF(DTD_14!C36=0,"-",DTD_15!C36/DTD_14!C36*100-100)</f>
        <v>-0.16571896040451861</v>
      </c>
      <c r="D36" s="97">
        <f>IF(DTD_14!D36=0,"-",DTD_15!D36/DTD_14!D36*100-100)</f>
        <v>-9.0918870156955052</v>
      </c>
      <c r="E36" s="97">
        <f>IF(DTD_14!E36=0,"-",DTD_15!E36/DTD_14!E36*100-100)</f>
        <v>6.009378908520091E-2</v>
      </c>
      <c r="F36" s="97">
        <f>IF(DTD_14!F36=0,"-",DTD_15!F36/DTD_14!F36*100-100)</f>
        <v>1.4438185372703742</v>
      </c>
      <c r="G36" s="98">
        <f>IF(DTD_14!G36=0,"-",DTD_15!G36/DTD_14!G36*100-100)</f>
        <v>-9.8465271195379955E-2</v>
      </c>
    </row>
    <row r="37" spans="1:7" ht="13.5" customHeight="1" x14ac:dyDescent="0.2"/>
    <row r="38" spans="1:7" ht="13.5" customHeight="1" x14ac:dyDescent="0.2"/>
    <row r="39" spans="1:7" ht="13.5" customHeight="1" x14ac:dyDescent="0.2"/>
    <row r="40" spans="1:7" ht="13.5" customHeight="1" x14ac:dyDescent="0.2"/>
    <row r="41" spans="1:7" ht="13.5" customHeight="1" x14ac:dyDescent="0.2"/>
    <row r="42" spans="1:7" ht="13.5" customHeight="1" x14ac:dyDescent="0.2"/>
    <row r="43" spans="1:7" ht="13.5" customHeight="1" x14ac:dyDescent="0.2"/>
    <row r="44" spans="1:7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83" orientation="landscape" horizontalDpi="300" verticalDpi="300" r:id="rId1"/>
  <headerFooter alignWithMargins="0">
    <oddHeader>&amp;CSide 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Q44"/>
  <sheetViews>
    <sheetView zoomScaleNormal="100" workbookViewId="0">
      <selection activeCell="H26" sqref="H26"/>
    </sheetView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9" width="12.85546875" style="107" customWidth="1"/>
    <col min="10" max="10" width="7.42578125" style="107" customWidth="1"/>
    <col min="11" max="16384" width="8.85546875" style="107"/>
  </cols>
  <sheetData>
    <row r="1" spans="1:17" ht="15.75" x14ac:dyDescent="0.25">
      <c r="A1" s="72" t="str">
        <f>'Skema1-7_2014'!A1</f>
        <v>Endelig version 12. december 2016</v>
      </c>
    </row>
    <row r="2" spans="1:17" ht="13.5" customHeight="1" x14ac:dyDescent="0.2">
      <c r="A2" s="108" t="s">
        <v>136</v>
      </c>
    </row>
    <row r="3" spans="1:17" ht="13.5" customHeight="1" x14ac:dyDescent="0.2">
      <c r="A3" s="93" t="s">
        <v>42</v>
      </c>
    </row>
    <row r="4" spans="1:17" ht="54" customHeight="1" x14ac:dyDescent="0.2">
      <c r="A4" s="73" t="s">
        <v>8</v>
      </c>
      <c r="B4" s="73" t="s">
        <v>0</v>
      </c>
      <c r="C4" s="12" t="s">
        <v>27</v>
      </c>
      <c r="D4" s="12" t="s">
        <v>26</v>
      </c>
      <c r="E4" s="12" t="s">
        <v>37</v>
      </c>
      <c r="F4" s="12" t="s">
        <v>23</v>
      </c>
      <c r="G4" s="12" t="s">
        <v>28</v>
      </c>
      <c r="H4" s="12" t="s">
        <v>45</v>
      </c>
      <c r="I4" s="12" t="s">
        <v>35</v>
      </c>
      <c r="K4" s="198">
        <v>1813</v>
      </c>
    </row>
    <row r="5" spans="1:17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76">
        <v>5682097</v>
      </c>
      <c r="D5" s="29">
        <v>3060494</v>
      </c>
      <c r="E5" s="29">
        <f>C5+D5</f>
        <v>8742591</v>
      </c>
      <c r="F5" s="29">
        <v>584133</v>
      </c>
      <c r="G5" s="29">
        <v>97458.740311192349</v>
      </c>
      <c r="H5" s="29">
        <v>0</v>
      </c>
      <c r="I5" s="29">
        <f>E5-SUM(F5:H5)-K5</f>
        <v>8060549.7376888078</v>
      </c>
      <c r="J5" s="109"/>
      <c r="K5" s="166">
        <v>449.52200000000011</v>
      </c>
      <c r="L5" s="109"/>
      <c r="M5" s="109"/>
      <c r="Q5" s="207"/>
    </row>
    <row r="6" spans="1:17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76">
        <v>1744693</v>
      </c>
      <c r="D6" s="29">
        <v>1019370</v>
      </c>
      <c r="E6" s="29">
        <f t="shared" ref="E6:E28" si="0">C6+D6</f>
        <v>2764063</v>
      </c>
      <c r="F6" s="29">
        <v>111249</v>
      </c>
      <c r="G6" s="29">
        <v>5082.1341636022553</v>
      </c>
      <c r="H6" s="29">
        <v>0</v>
      </c>
      <c r="I6" s="29">
        <f t="shared" ref="I6:I10" si="1">E6-SUM(F6:H6)-K6</f>
        <v>2608443.2098924303</v>
      </c>
      <c r="J6" s="109"/>
      <c r="K6" s="166">
        <v>39288.655943967562</v>
      </c>
      <c r="L6" s="109"/>
      <c r="M6" s="109"/>
      <c r="Q6" s="207"/>
    </row>
    <row r="7" spans="1:17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76">
        <v>2023646</v>
      </c>
      <c r="D7" s="29">
        <v>918673</v>
      </c>
      <c r="E7" s="29">
        <f t="shared" si="0"/>
        <v>2942319</v>
      </c>
      <c r="F7" s="29">
        <v>28413</v>
      </c>
      <c r="G7" s="29">
        <v>23852.26902993815</v>
      </c>
      <c r="H7" s="29">
        <v>0</v>
      </c>
      <c r="I7" s="29">
        <f t="shared" si="1"/>
        <v>2834845.7411286188</v>
      </c>
      <c r="J7" s="109"/>
      <c r="K7" s="166">
        <v>55207.989841443006</v>
      </c>
      <c r="L7" s="109"/>
      <c r="M7" s="109"/>
      <c r="Q7" s="207"/>
    </row>
    <row r="8" spans="1:17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76">
        <v>3014811</v>
      </c>
      <c r="D8" s="29">
        <v>2631941</v>
      </c>
      <c r="E8" s="29">
        <f t="shared" si="0"/>
        <v>5646752</v>
      </c>
      <c r="F8" s="29">
        <v>585828</v>
      </c>
      <c r="G8" s="29">
        <v>52716.940774376504</v>
      </c>
      <c r="H8" s="29">
        <v>0</v>
      </c>
      <c r="I8" s="29">
        <f t="shared" si="1"/>
        <v>4967161.4369121613</v>
      </c>
      <c r="J8" s="109"/>
      <c r="K8" s="166">
        <v>41045.622313462511</v>
      </c>
      <c r="L8" s="109"/>
      <c r="M8" s="109"/>
      <c r="Q8" s="207"/>
    </row>
    <row r="9" spans="1:17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76">
        <v>1742654</v>
      </c>
      <c r="D9" s="29">
        <v>833383</v>
      </c>
      <c r="E9" s="29">
        <f t="shared" si="0"/>
        <v>2576037</v>
      </c>
      <c r="F9" s="29">
        <v>33541</v>
      </c>
      <c r="G9" s="29">
        <v>5115.3049420278985</v>
      </c>
      <c r="H9" s="29">
        <v>0</v>
      </c>
      <c r="I9" s="29">
        <f t="shared" si="1"/>
        <v>2505454.383982948</v>
      </c>
      <c r="J9" s="109"/>
      <c r="K9" s="166">
        <v>31926.311075024529</v>
      </c>
      <c r="L9" s="109"/>
      <c r="M9" s="109"/>
      <c r="Q9" s="207"/>
    </row>
    <row r="10" spans="1:17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76">
        <v>213580</v>
      </c>
      <c r="D10" s="29">
        <v>149304</v>
      </c>
      <c r="E10" s="29">
        <f t="shared" si="0"/>
        <v>362884</v>
      </c>
      <c r="F10" s="29">
        <v>27460</v>
      </c>
      <c r="G10" s="29">
        <v>623.4655995486246</v>
      </c>
      <c r="H10" s="29">
        <v>0</v>
      </c>
      <c r="I10" s="29">
        <f t="shared" si="1"/>
        <v>328173.64799631492</v>
      </c>
      <c r="J10" s="109"/>
      <c r="K10" s="166">
        <v>6626.8864041364322</v>
      </c>
      <c r="L10" s="109"/>
      <c r="M10" s="109"/>
      <c r="Q10" s="207"/>
    </row>
    <row r="11" spans="1:17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76">
        <v>1840062</v>
      </c>
      <c r="D11" s="29">
        <v>1423305</v>
      </c>
      <c r="E11" s="29">
        <f t="shared" si="0"/>
        <v>3263367</v>
      </c>
      <c r="F11" s="29">
        <v>367720</v>
      </c>
      <c r="G11" s="29">
        <v>-42797.483694452327</v>
      </c>
      <c r="H11" s="29">
        <v>0</v>
      </c>
      <c r="I11" s="29">
        <f t="shared" ref="I11:I28" si="2">E11-SUM(F11:H11)</f>
        <v>2938444.4836944523</v>
      </c>
      <c r="J11" s="109"/>
      <c r="K11" s="109"/>
      <c r="L11" s="109"/>
      <c r="M11" s="109"/>
    </row>
    <row r="12" spans="1:17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76">
        <v>788551</v>
      </c>
      <c r="D12" s="29">
        <v>395489</v>
      </c>
      <c r="E12" s="29">
        <f t="shared" si="0"/>
        <v>1184040</v>
      </c>
      <c r="F12" s="29">
        <v>37905</v>
      </c>
      <c r="G12" s="29">
        <v>-27008.18479657569</v>
      </c>
      <c r="H12" s="29">
        <f>3750.519</f>
        <v>3750.5189999999998</v>
      </c>
      <c r="I12" s="29">
        <f t="shared" si="2"/>
        <v>1169392.6657965756</v>
      </c>
      <c r="J12" s="109"/>
      <c r="K12" s="109"/>
      <c r="L12" s="109"/>
      <c r="M12" s="109"/>
    </row>
    <row r="13" spans="1:17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76">
        <v>1633234</v>
      </c>
      <c r="D13" s="29">
        <v>1217514</v>
      </c>
      <c r="E13" s="29">
        <f t="shared" si="0"/>
        <v>2850748</v>
      </c>
      <c r="F13" s="29">
        <v>328668</v>
      </c>
      <c r="G13" s="29">
        <v>-31771.846108752536</v>
      </c>
      <c r="H13" s="29">
        <v>9338.7221203762747</v>
      </c>
      <c r="I13" s="29">
        <f t="shared" si="2"/>
        <v>2544513.123988376</v>
      </c>
      <c r="J13" s="109"/>
      <c r="K13" s="109"/>
      <c r="L13" s="109"/>
      <c r="M13" s="109"/>
    </row>
    <row r="14" spans="1:17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76">
        <v>611270</v>
      </c>
      <c r="D14" s="29">
        <v>201224</v>
      </c>
      <c r="E14" s="29">
        <f t="shared" si="0"/>
        <v>812494</v>
      </c>
      <c r="F14" s="29">
        <v>9155</v>
      </c>
      <c r="G14" s="29">
        <v>-23815.608625591616</v>
      </c>
      <c r="H14" s="29">
        <v>1877.9642231175053</v>
      </c>
      <c r="I14" s="29">
        <f t="shared" si="2"/>
        <v>825276.64440247416</v>
      </c>
      <c r="J14" s="109"/>
      <c r="K14" s="109"/>
      <c r="L14" s="109"/>
      <c r="M14" s="109"/>
    </row>
    <row r="15" spans="1:17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76">
        <v>3741645</v>
      </c>
      <c r="D15" s="29">
        <v>3135841</v>
      </c>
      <c r="E15" s="29">
        <f t="shared" si="0"/>
        <v>6877486</v>
      </c>
      <c r="F15" s="29">
        <v>572039</v>
      </c>
      <c r="G15" s="29">
        <v>10917.982951437589</v>
      </c>
      <c r="H15" s="29">
        <v>0</v>
      </c>
      <c r="I15" s="29">
        <f t="shared" si="2"/>
        <v>6294529.0170485619</v>
      </c>
      <c r="J15" s="109"/>
      <c r="K15" s="109"/>
      <c r="L15" s="109"/>
      <c r="M15" s="109"/>
    </row>
    <row r="16" spans="1:17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76">
        <v>972940</v>
      </c>
      <c r="D16" s="29">
        <v>880641</v>
      </c>
      <c r="E16" s="29">
        <f t="shared" si="0"/>
        <v>1853581</v>
      </c>
      <c r="F16" s="29">
        <v>86920</v>
      </c>
      <c r="G16" s="29">
        <v>2829.814235097263</v>
      </c>
      <c r="H16" s="29">
        <v>0</v>
      </c>
      <c r="I16" s="29">
        <f t="shared" si="2"/>
        <v>1763831.1857649027</v>
      </c>
      <c r="J16" s="109"/>
      <c r="K16" s="109"/>
      <c r="L16" s="109"/>
      <c r="M16" s="109"/>
    </row>
    <row r="17" spans="1:13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76">
        <v>1041555</v>
      </c>
      <c r="D17" s="29">
        <v>872134</v>
      </c>
      <c r="E17" s="29">
        <f t="shared" si="0"/>
        <v>1913689</v>
      </c>
      <c r="F17" s="29">
        <v>105046</v>
      </c>
      <c r="G17" s="29">
        <v>3046.46004580718</v>
      </c>
      <c r="H17" s="29">
        <v>0</v>
      </c>
      <c r="I17" s="29">
        <f t="shared" si="2"/>
        <v>1805596.5399541929</v>
      </c>
      <c r="J17" s="109"/>
      <c r="K17" s="109"/>
      <c r="L17" s="109"/>
      <c r="M17" s="109"/>
    </row>
    <row r="18" spans="1:13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76">
        <v>918727</v>
      </c>
      <c r="D18" s="29">
        <v>592041</v>
      </c>
      <c r="E18" s="29">
        <f t="shared" si="0"/>
        <v>1510768</v>
      </c>
      <c r="F18" s="29">
        <v>35489</v>
      </c>
      <c r="G18" s="29">
        <v>18704.119805934839</v>
      </c>
      <c r="H18" s="29">
        <v>0</v>
      </c>
      <c r="I18" s="29">
        <f t="shared" si="2"/>
        <v>1456574.8801940652</v>
      </c>
      <c r="J18" s="109"/>
      <c r="K18" s="109"/>
      <c r="L18" s="109"/>
      <c r="M18" s="109"/>
    </row>
    <row r="19" spans="1:13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76">
        <v>759865</v>
      </c>
      <c r="D19" s="29">
        <v>1220936</v>
      </c>
      <c r="E19" s="29">
        <f t="shared" si="0"/>
        <v>1980801</v>
      </c>
      <c r="F19" s="29">
        <v>260616</v>
      </c>
      <c r="G19" s="29">
        <v>10477.911587712122</v>
      </c>
      <c r="H19" s="29">
        <v>0</v>
      </c>
      <c r="I19" s="29">
        <f t="shared" si="2"/>
        <v>1709707.0884122879</v>
      </c>
      <c r="J19" s="109"/>
      <c r="K19" s="109"/>
      <c r="L19" s="109"/>
      <c r="M19" s="109"/>
    </row>
    <row r="20" spans="1:13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76">
        <v>25012</v>
      </c>
      <c r="D20" s="29">
        <v>112789</v>
      </c>
      <c r="E20" s="29">
        <f t="shared" si="0"/>
        <v>137801</v>
      </c>
      <c r="F20" s="29">
        <v>0</v>
      </c>
      <c r="G20" s="29">
        <v>71.816218332198332</v>
      </c>
      <c r="H20" s="29">
        <v>0</v>
      </c>
      <c r="I20" s="29">
        <f t="shared" si="2"/>
        <v>137729.18378166779</v>
      </c>
      <c r="J20" s="109"/>
      <c r="K20" s="109"/>
      <c r="L20" s="109"/>
      <c r="M20" s="109"/>
    </row>
    <row r="21" spans="1:13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76">
        <v>700831</v>
      </c>
      <c r="D21" s="29">
        <v>453170</v>
      </c>
      <c r="E21" s="29">
        <f t="shared" si="0"/>
        <v>1154001</v>
      </c>
      <c r="F21" s="29">
        <v>22509</v>
      </c>
      <c r="G21" s="29">
        <v>2031.6737712527392</v>
      </c>
      <c r="H21" s="29">
        <v>3505.3103959571904</v>
      </c>
      <c r="I21" s="29">
        <f t="shared" si="2"/>
        <v>1125955.0158327902</v>
      </c>
      <c r="J21" s="109"/>
      <c r="K21" s="109"/>
      <c r="L21" s="109"/>
      <c r="M21" s="109"/>
    </row>
    <row r="22" spans="1:13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76">
        <v>1303292</v>
      </c>
      <c r="D22" s="29">
        <v>1078792</v>
      </c>
      <c r="E22" s="29">
        <f t="shared" si="0"/>
        <v>2382084</v>
      </c>
      <c r="F22" s="29">
        <v>204576</v>
      </c>
      <c r="G22" s="29">
        <v>3808.0535100728739</v>
      </c>
      <c r="H22" s="29">
        <v>0</v>
      </c>
      <c r="I22" s="29">
        <f t="shared" si="2"/>
        <v>2173699.9464899274</v>
      </c>
      <c r="J22" s="109"/>
      <c r="K22" s="109"/>
      <c r="L22" s="109"/>
      <c r="M22" s="109"/>
    </row>
    <row r="23" spans="1:13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76">
        <v>3987149</v>
      </c>
      <c r="D23" s="29">
        <v>2812542</v>
      </c>
      <c r="E23" s="29">
        <f t="shared" si="0"/>
        <v>6799691</v>
      </c>
      <c r="F23" s="29">
        <v>671690</v>
      </c>
      <c r="G23" s="29">
        <v>11708.18810676178</v>
      </c>
      <c r="H23" s="29">
        <v>117630.17615650891</v>
      </c>
      <c r="I23" s="29">
        <f t="shared" si="2"/>
        <v>5998662.635736729</v>
      </c>
      <c r="J23" s="109"/>
      <c r="K23" s="109"/>
      <c r="L23" s="109"/>
      <c r="M23" s="109"/>
    </row>
    <row r="24" spans="1:13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76">
        <v>731265</v>
      </c>
      <c r="D24" s="29">
        <v>517806</v>
      </c>
      <c r="E24" s="29">
        <f t="shared" si="0"/>
        <v>1249071</v>
      </c>
      <c r="F24" s="29">
        <v>19112</v>
      </c>
      <c r="G24" s="29">
        <v>2132.6691473353421</v>
      </c>
      <c r="H24" s="29">
        <v>0</v>
      </c>
      <c r="I24" s="29">
        <f t="shared" si="2"/>
        <v>1227826.3308526645</v>
      </c>
      <c r="J24" s="109"/>
      <c r="K24" s="109"/>
      <c r="L24" s="109"/>
      <c r="M24" s="109"/>
    </row>
    <row r="25" spans="1:13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76">
        <v>1671364</v>
      </c>
      <c r="D25" s="29">
        <v>972018</v>
      </c>
      <c r="E25" s="29">
        <f t="shared" si="0"/>
        <v>2643382</v>
      </c>
      <c r="F25" s="29">
        <v>46233</v>
      </c>
      <c r="G25" s="29">
        <v>4878.5087973223999</v>
      </c>
      <c r="H25" s="29">
        <v>1456.5064604842394</v>
      </c>
      <c r="I25" s="29">
        <f t="shared" si="2"/>
        <v>2590813.9847421935</v>
      </c>
      <c r="J25" s="109"/>
      <c r="K25" s="109"/>
      <c r="L25" s="109"/>
      <c r="M25" s="109"/>
    </row>
    <row r="26" spans="1:13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76">
        <v>256947</v>
      </c>
      <c r="D26" s="29">
        <v>130222</v>
      </c>
      <c r="E26" s="29">
        <f t="shared" si="0"/>
        <v>387169</v>
      </c>
      <c r="F26" s="29">
        <v>3</v>
      </c>
      <c r="G26" s="29">
        <v>-8234.5030531398952</v>
      </c>
      <c r="H26" s="29">
        <f>12311.1565247096+9542.445</f>
        <v>21853.6015247096</v>
      </c>
      <c r="I26" s="29">
        <f t="shared" si="2"/>
        <v>373546.90152843029</v>
      </c>
      <c r="J26" s="109"/>
      <c r="K26" s="109"/>
      <c r="L26" s="109"/>
      <c r="M26" s="109"/>
    </row>
    <row r="27" spans="1:13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76">
        <v>2518531</v>
      </c>
      <c r="D27" s="29">
        <v>1872097</v>
      </c>
      <c r="E27" s="29">
        <f t="shared" si="0"/>
        <v>4390628</v>
      </c>
      <c r="F27" s="29">
        <v>377504</v>
      </c>
      <c r="G27" s="29">
        <v>41848.476721450221</v>
      </c>
      <c r="H27" s="29">
        <f>17969.46-11489.172</f>
        <v>6480.2879999999986</v>
      </c>
      <c r="I27" s="29">
        <f t="shared" si="2"/>
        <v>3964795.2352785496</v>
      </c>
      <c r="J27" s="109"/>
      <c r="K27" s="109"/>
      <c r="L27" s="109"/>
      <c r="M27" s="109"/>
    </row>
    <row r="28" spans="1:13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76">
        <v>604463</v>
      </c>
      <c r="D28" s="29">
        <v>405399</v>
      </c>
      <c r="E28" s="29">
        <f t="shared" si="0"/>
        <v>1009862</v>
      </c>
      <c r="F28" s="29">
        <v>78842</v>
      </c>
      <c r="G28" s="29">
        <v>1755.1921678681392</v>
      </c>
      <c r="H28" s="29">
        <f>4713.57100259796+1946.727</f>
        <v>6660.2980025979596</v>
      </c>
      <c r="I28" s="29">
        <f t="shared" si="2"/>
        <v>922604.50982953387</v>
      </c>
      <c r="J28" s="109"/>
      <c r="K28" s="109"/>
      <c r="L28" s="109"/>
      <c r="M28" s="109"/>
    </row>
    <row r="29" spans="1:13" ht="13.5" customHeight="1" x14ac:dyDescent="0.2">
      <c r="A29" s="13"/>
      <c r="B29" s="13" t="s">
        <v>16</v>
      </c>
      <c r="C29" s="14">
        <f t="shared" ref="C29:I29" si="3">SUM(C5:C28)</f>
        <v>38528184</v>
      </c>
      <c r="D29" s="14">
        <f t="shared" si="3"/>
        <v>26907125</v>
      </c>
      <c r="E29" s="14">
        <f t="shared" si="3"/>
        <v>65435309</v>
      </c>
      <c r="F29" s="14">
        <f t="shared" si="3"/>
        <v>4594651</v>
      </c>
      <c r="G29" s="14">
        <f t="shared" si="3"/>
        <v>165432.09560855839</v>
      </c>
      <c r="H29" s="14">
        <f t="shared" si="3"/>
        <v>172553.38588375167</v>
      </c>
      <c r="I29" s="14">
        <f t="shared" si="3"/>
        <v>60328127.530929655</v>
      </c>
      <c r="J29" s="110"/>
    </row>
    <row r="30" spans="1:13" ht="13.5" customHeight="1" x14ac:dyDescent="0.2">
      <c r="A30" s="37"/>
      <c r="B30" s="15"/>
      <c r="C30" s="16"/>
      <c r="D30" s="16"/>
      <c r="E30" s="16"/>
      <c r="F30" s="16"/>
      <c r="G30" s="16"/>
      <c r="H30" s="16"/>
      <c r="I30" s="16"/>
      <c r="J30" s="110"/>
    </row>
    <row r="31" spans="1:13" ht="13.5" customHeight="1" x14ac:dyDescent="0.2">
      <c r="A31" s="37"/>
      <c r="B31" s="17" t="s">
        <v>30</v>
      </c>
      <c r="C31" s="18">
        <f t="shared" ref="C31:I31" si="4">SUM(C5:C10)</f>
        <v>14421481</v>
      </c>
      <c r="D31" s="18">
        <f t="shared" si="4"/>
        <v>8613165</v>
      </c>
      <c r="E31" s="18">
        <f t="shared" si="4"/>
        <v>23034646</v>
      </c>
      <c r="F31" s="18">
        <f t="shared" si="4"/>
        <v>1370624</v>
      </c>
      <c r="G31" s="18">
        <f t="shared" si="4"/>
        <v>184848.85482068578</v>
      </c>
      <c r="H31" s="18">
        <f t="shared" si="4"/>
        <v>0</v>
      </c>
      <c r="I31" s="6">
        <f t="shared" si="4"/>
        <v>21304628.157601282</v>
      </c>
      <c r="J31" s="110"/>
    </row>
    <row r="32" spans="1:13" ht="13.5" customHeight="1" x14ac:dyDescent="0.2">
      <c r="A32" s="37"/>
      <c r="B32" s="19" t="s">
        <v>31</v>
      </c>
      <c r="C32" s="5">
        <f t="shared" ref="C32:I32" si="5">SUM(C11:C14)</f>
        <v>4873117</v>
      </c>
      <c r="D32" s="5">
        <f t="shared" si="5"/>
        <v>3237532</v>
      </c>
      <c r="E32" s="5">
        <f t="shared" si="5"/>
        <v>8110649</v>
      </c>
      <c r="F32" s="5">
        <f t="shared" si="5"/>
        <v>743448</v>
      </c>
      <c r="G32" s="5">
        <f t="shared" si="5"/>
        <v>-125393.12322537217</v>
      </c>
      <c r="H32" s="5">
        <f t="shared" si="5"/>
        <v>14967.205343493781</v>
      </c>
      <c r="I32" s="8">
        <f t="shared" si="5"/>
        <v>7477626.9178818781</v>
      </c>
      <c r="J32" s="110"/>
    </row>
    <row r="33" spans="1:10" ht="13.5" customHeight="1" x14ac:dyDescent="0.2">
      <c r="A33" s="37"/>
      <c r="B33" s="19" t="s">
        <v>32</v>
      </c>
      <c r="C33" s="5">
        <f t="shared" ref="C33:I33" si="6">SUM(C15:C20)</f>
        <v>7459744</v>
      </c>
      <c r="D33" s="5">
        <f t="shared" si="6"/>
        <v>6814382</v>
      </c>
      <c r="E33" s="5">
        <f t="shared" si="6"/>
        <v>14274126</v>
      </c>
      <c r="F33" s="5">
        <f t="shared" si="6"/>
        <v>1060110</v>
      </c>
      <c r="G33" s="5">
        <f t="shared" si="6"/>
        <v>46048.104844321191</v>
      </c>
      <c r="H33" s="5">
        <f t="shared" si="6"/>
        <v>0</v>
      </c>
      <c r="I33" s="8">
        <f t="shared" si="6"/>
        <v>13167967.895155679</v>
      </c>
      <c r="J33" s="110"/>
    </row>
    <row r="34" spans="1:10" ht="13.5" customHeight="1" x14ac:dyDescent="0.2">
      <c r="A34" s="37"/>
      <c r="B34" s="19" t="s">
        <v>33</v>
      </c>
      <c r="C34" s="5">
        <f t="shared" ref="C34:I34" si="7">SUM(C21:C25)</f>
        <v>8393901</v>
      </c>
      <c r="D34" s="5">
        <f t="shared" si="7"/>
        <v>5834328</v>
      </c>
      <c r="E34" s="5">
        <f t="shared" si="7"/>
        <v>14228229</v>
      </c>
      <c r="F34" s="5">
        <f t="shared" si="7"/>
        <v>964120</v>
      </c>
      <c r="G34" s="5">
        <f t="shared" si="7"/>
        <v>24559.093332745135</v>
      </c>
      <c r="H34" s="5">
        <f t="shared" si="7"/>
        <v>122591.99301295033</v>
      </c>
      <c r="I34" s="8">
        <f t="shared" si="7"/>
        <v>13116957.913654305</v>
      </c>
      <c r="J34" s="110"/>
    </row>
    <row r="35" spans="1:10" ht="13.5" customHeight="1" x14ac:dyDescent="0.2">
      <c r="A35" s="38"/>
      <c r="B35" s="20" t="s">
        <v>34</v>
      </c>
      <c r="C35" s="10">
        <f t="shared" ref="C35:I35" si="8">+SUM(C26:C28)</f>
        <v>3379941</v>
      </c>
      <c r="D35" s="10">
        <f t="shared" si="8"/>
        <v>2407718</v>
      </c>
      <c r="E35" s="10">
        <f t="shared" si="8"/>
        <v>5787659</v>
      </c>
      <c r="F35" s="10">
        <f t="shared" si="8"/>
        <v>456349</v>
      </c>
      <c r="G35" s="10">
        <f t="shared" si="8"/>
        <v>35369.165836178465</v>
      </c>
      <c r="H35" s="10">
        <f t="shared" si="8"/>
        <v>34994.187527307557</v>
      </c>
      <c r="I35" s="21">
        <f t="shared" si="8"/>
        <v>5260946.646636514</v>
      </c>
      <c r="J35" s="110"/>
    </row>
    <row r="36" spans="1:10" ht="13.5" customHeight="1" x14ac:dyDescent="0.2">
      <c r="A36" s="38"/>
      <c r="B36" s="13" t="s">
        <v>16</v>
      </c>
      <c r="C36" s="22">
        <f t="shared" ref="C36:I36" si="9">SUM(C31:C35)</f>
        <v>38528184</v>
      </c>
      <c r="D36" s="97">
        <f t="shared" si="9"/>
        <v>26907125</v>
      </c>
      <c r="E36" s="22">
        <f t="shared" si="9"/>
        <v>65435309</v>
      </c>
      <c r="F36" s="22">
        <f t="shared" si="9"/>
        <v>4594651</v>
      </c>
      <c r="G36" s="22">
        <f t="shared" si="9"/>
        <v>165432.09560855839</v>
      </c>
      <c r="H36" s="22">
        <f t="shared" si="9"/>
        <v>172553.38588375167</v>
      </c>
      <c r="I36" s="23">
        <f t="shared" si="9"/>
        <v>60328127.530929662</v>
      </c>
      <c r="J36" s="110"/>
    </row>
    <row r="37" spans="1:10" ht="13.5" customHeight="1" x14ac:dyDescent="0.2">
      <c r="J37" s="110"/>
    </row>
    <row r="38" spans="1:10" ht="13.5" customHeight="1" x14ac:dyDescent="0.2">
      <c r="J38" s="110"/>
    </row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  <row r="44" spans="1:10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5" orientation="landscape" cellComments="asDisplayed" horizontalDpi="300" verticalDpi="300" r:id="rId1"/>
  <headerFooter alignWithMargins="0">
    <oddHeader>&amp;CSide &amp;P / &amp;N</oddHeader>
  </headerFooter>
  <ignoredErrors>
    <ignoredError sqref="C31:I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N44"/>
  <sheetViews>
    <sheetView zoomScaleNormal="100" workbookViewId="0">
      <selection activeCell="F4" sqref="F4"/>
    </sheetView>
  </sheetViews>
  <sheetFormatPr defaultColWidth="8.85546875" defaultRowHeight="12" x14ac:dyDescent="0.2"/>
  <cols>
    <col min="1" max="1" width="8.5703125" style="107" customWidth="1"/>
    <col min="2" max="2" width="39.28515625" style="107" customWidth="1"/>
    <col min="3" max="9" width="12.85546875" style="107" customWidth="1"/>
    <col min="10" max="16384" width="8.85546875" style="107"/>
  </cols>
  <sheetData>
    <row r="1" spans="1:14" ht="15.75" x14ac:dyDescent="0.25">
      <c r="A1" s="72" t="str">
        <f>'Skema1-7_2014'!A1</f>
        <v>Endelig version 12. december 2016</v>
      </c>
    </row>
    <row r="2" spans="1:14" ht="13.5" customHeight="1" x14ac:dyDescent="0.2">
      <c r="A2" s="108" t="s">
        <v>137</v>
      </c>
    </row>
    <row r="3" spans="1:14" ht="13.5" customHeight="1" x14ac:dyDescent="0.2">
      <c r="A3" s="93" t="s">
        <v>48</v>
      </c>
    </row>
    <row r="4" spans="1:14" ht="54" customHeight="1" x14ac:dyDescent="0.2">
      <c r="A4" s="73" t="s">
        <v>8</v>
      </c>
      <c r="B4" s="73" t="s">
        <v>0</v>
      </c>
      <c r="C4" s="12" t="s">
        <v>27</v>
      </c>
      <c r="D4" s="12" t="s">
        <v>26</v>
      </c>
      <c r="E4" s="12" t="s">
        <v>37</v>
      </c>
      <c r="F4" s="12" t="s">
        <v>23</v>
      </c>
      <c r="G4" s="12" t="s">
        <v>28</v>
      </c>
      <c r="H4" s="12" t="s">
        <v>45</v>
      </c>
      <c r="I4" s="12" t="s">
        <v>35</v>
      </c>
      <c r="K4" s="197">
        <v>1813</v>
      </c>
      <c r="N4" s="110"/>
    </row>
    <row r="5" spans="1:14" ht="13.5" customHeight="1" x14ac:dyDescent="0.2">
      <c r="A5" s="74">
        <f>+'(skema1-7_2014 - 14pl)'!A5</f>
        <v>1301</v>
      </c>
      <c r="B5" s="4" t="str">
        <f>+'(skema1-7_2014 - 14pl)'!B5</f>
        <v>Rigshospitalet</v>
      </c>
      <c r="C5" s="76">
        <v>5434550</v>
      </c>
      <c r="D5" s="29">
        <v>3031409</v>
      </c>
      <c r="E5" s="29">
        <f>C5+D5</f>
        <v>8465959</v>
      </c>
      <c r="F5" s="29">
        <v>603319</v>
      </c>
      <c r="G5" s="29">
        <v>31232.027780998498</v>
      </c>
      <c r="H5" s="29">
        <v>-334.69099999999997</v>
      </c>
      <c r="I5" s="29">
        <f>E5-SUM(F5:H5)-K5</f>
        <v>7830764.7402190007</v>
      </c>
      <c r="J5" s="52"/>
      <c r="K5" s="166">
        <v>977.92300000000239</v>
      </c>
      <c r="L5" s="109"/>
      <c r="M5" s="109"/>
      <c r="N5" s="166"/>
    </row>
    <row r="6" spans="1:14" ht="13.5" customHeight="1" x14ac:dyDescent="0.2">
      <c r="A6" s="75">
        <f>+'(skema1-7_2014 - 14pl)'!A6</f>
        <v>1309</v>
      </c>
      <c r="B6" s="7" t="str">
        <f>+'(skema1-7_2014 - 14pl)'!B6</f>
        <v>Bispebjerg og Frederiksberg Hospital</v>
      </c>
      <c r="C6" s="76">
        <v>1729146</v>
      </c>
      <c r="D6" s="29">
        <v>1090717</v>
      </c>
      <c r="E6" s="29">
        <f t="shared" ref="E6:E28" si="0">C6+D6</f>
        <v>2819863</v>
      </c>
      <c r="F6" s="29">
        <v>129205</v>
      </c>
      <c r="G6" s="29">
        <v>5036.3590243395884</v>
      </c>
      <c r="H6" s="29">
        <v>-9.8480000000000008</v>
      </c>
      <c r="I6" s="29">
        <f t="shared" ref="I6:I10" si="1">E6-SUM(F6:H6)-K6</f>
        <v>2649089.8605813868</v>
      </c>
      <c r="J6" s="52"/>
      <c r="K6" s="166">
        <v>36541.628394273452</v>
      </c>
      <c r="L6" s="109"/>
      <c r="M6" s="109"/>
      <c r="N6" s="166"/>
    </row>
    <row r="7" spans="1:14" ht="13.5" customHeight="1" x14ac:dyDescent="0.2">
      <c r="A7" s="75">
        <f>+'(skema1-7_2014 - 14pl)'!A7</f>
        <v>1330</v>
      </c>
      <c r="B7" s="7" t="str">
        <f>+'(skema1-7_2014 - 14pl)'!B7</f>
        <v>Amager og Hvidovre Hospital</v>
      </c>
      <c r="C7" s="76">
        <v>2194591</v>
      </c>
      <c r="D7" s="29">
        <v>1005345</v>
      </c>
      <c r="E7" s="29">
        <f t="shared" si="0"/>
        <v>3199936</v>
      </c>
      <c r="F7" s="29">
        <v>30876</v>
      </c>
      <c r="G7" s="29">
        <v>14991.797467811499</v>
      </c>
      <c r="H7" s="29">
        <v>0</v>
      </c>
      <c r="I7" s="29">
        <f t="shared" si="1"/>
        <v>3097959.6848694719</v>
      </c>
      <c r="J7" s="52"/>
      <c r="K7" s="166">
        <v>56108.517662716433</v>
      </c>
      <c r="L7" s="109"/>
      <c r="M7" s="109"/>
      <c r="N7" s="166"/>
    </row>
    <row r="8" spans="1:14" ht="13.5" customHeight="1" x14ac:dyDescent="0.2">
      <c r="A8" s="75">
        <f>+'(skema1-7_2014 - 14pl)'!A8</f>
        <v>1516</v>
      </c>
      <c r="B8" s="7" t="str">
        <f>+'(skema1-7_2014 - 14pl)'!B8</f>
        <v>Herlev og Gentofte Hospital</v>
      </c>
      <c r="C8" s="76">
        <v>3001546</v>
      </c>
      <c r="D8" s="29">
        <v>2741198</v>
      </c>
      <c r="E8" s="29">
        <f t="shared" si="0"/>
        <v>5742744</v>
      </c>
      <c r="F8" s="29">
        <v>630709</v>
      </c>
      <c r="G8" s="29">
        <v>8626.0574771887623</v>
      </c>
      <c r="H8" s="29">
        <v>-1.893</v>
      </c>
      <c r="I8" s="29">
        <f t="shared" si="1"/>
        <v>5064357.7933406318</v>
      </c>
      <c r="J8" s="52"/>
      <c r="K8" s="166">
        <v>39053.042182178884</v>
      </c>
      <c r="L8" s="109"/>
      <c r="M8" s="109"/>
      <c r="N8" s="166"/>
    </row>
    <row r="9" spans="1:14" ht="13.5" customHeight="1" x14ac:dyDescent="0.2">
      <c r="A9" s="75">
        <f>+'(skema1-7_2014 - 14pl)'!A9</f>
        <v>2000</v>
      </c>
      <c r="B9" s="7" t="str">
        <f>+'(skema1-7_2014 - 14pl)'!B9</f>
        <v>Nordsjællands Hospital</v>
      </c>
      <c r="C9" s="76">
        <v>1783067</v>
      </c>
      <c r="D9" s="29">
        <v>881462</v>
      </c>
      <c r="E9" s="29">
        <f t="shared" si="0"/>
        <v>2664529</v>
      </c>
      <c r="F9" s="29">
        <v>37026</v>
      </c>
      <c r="G9" s="29">
        <v>5232.477053794777</v>
      </c>
      <c r="H9" s="29">
        <v>-97.825999999999993</v>
      </c>
      <c r="I9" s="29">
        <f t="shared" si="1"/>
        <v>2586827.8456551475</v>
      </c>
      <c r="J9" s="52"/>
      <c r="K9" s="166">
        <v>35540.50329105783</v>
      </c>
      <c r="L9" s="109"/>
      <c r="M9" s="109"/>
      <c r="N9" s="166"/>
    </row>
    <row r="10" spans="1:14" ht="13.5" customHeight="1" x14ac:dyDescent="0.2">
      <c r="A10" s="75">
        <f>+'(skema1-7_2014 - 14pl)'!A10</f>
        <v>4001</v>
      </c>
      <c r="B10" s="7" t="str">
        <f>+'(skema1-7_2014 - 14pl)'!B10</f>
        <v>Bornholms Hospital</v>
      </c>
      <c r="C10" s="76">
        <v>222896</v>
      </c>
      <c r="D10" s="29">
        <v>149683</v>
      </c>
      <c r="E10" s="29">
        <f t="shared" si="0"/>
        <v>372579</v>
      </c>
      <c r="F10" s="29">
        <v>25971</v>
      </c>
      <c r="G10" s="29">
        <v>650.70718677638797</v>
      </c>
      <c r="H10" s="29"/>
      <c r="I10" s="29">
        <f t="shared" si="1"/>
        <v>338935.4007561871</v>
      </c>
      <c r="J10" s="52"/>
      <c r="K10" s="166">
        <v>7021.8920570364917</v>
      </c>
      <c r="M10" s="109"/>
      <c r="N10" s="166"/>
    </row>
    <row r="11" spans="1:14" ht="13.5" customHeight="1" x14ac:dyDescent="0.2">
      <c r="A11" s="75">
        <f>+'(skema1-7_2014 - 14pl)'!A11</f>
        <v>3810</v>
      </c>
      <c r="B11" s="7" t="str">
        <f>+'(skema1-7_2014 - 14pl)'!B11</f>
        <v>Roskilde og Køge sygehuse</v>
      </c>
      <c r="C11" s="76">
        <v>1978786</v>
      </c>
      <c r="D11" s="29">
        <v>1529652</v>
      </c>
      <c r="E11" s="29">
        <f t="shared" si="0"/>
        <v>3508438</v>
      </c>
      <c r="F11" s="29">
        <v>387793</v>
      </c>
      <c r="G11" s="29">
        <v>-55299.730667782715</v>
      </c>
      <c r="H11" s="29"/>
      <c r="I11" s="29">
        <f t="shared" ref="I11:I28" si="2">E11-SUM(F11:H11)</f>
        <v>3175944.7306677829</v>
      </c>
      <c r="J11" s="52"/>
      <c r="K11" s="111"/>
      <c r="N11" s="166"/>
    </row>
    <row r="12" spans="1:14" ht="13.5" customHeight="1" x14ac:dyDescent="0.2">
      <c r="A12" s="75">
        <f>+'(skema1-7_2014 - 14pl)'!A12</f>
        <v>3820</v>
      </c>
      <c r="B12" s="7" t="str">
        <f>+'(skema1-7_2014 - 14pl)'!B12</f>
        <v>Holbæk Sygehus</v>
      </c>
      <c r="C12" s="76">
        <v>796766</v>
      </c>
      <c r="D12" s="29">
        <v>418520</v>
      </c>
      <c r="E12" s="29">
        <f t="shared" si="0"/>
        <v>1215286</v>
      </c>
      <c r="F12" s="29">
        <v>43517</v>
      </c>
      <c r="G12" s="29">
        <v>-34306.711176343961</v>
      </c>
      <c r="H12" s="29"/>
      <c r="I12" s="29">
        <f t="shared" si="2"/>
        <v>1206075.711176344</v>
      </c>
      <c r="J12" s="52"/>
      <c r="K12" s="111"/>
      <c r="N12" s="166"/>
    </row>
    <row r="13" spans="1:14" ht="13.5" customHeight="1" x14ac:dyDescent="0.2">
      <c r="A13" s="75">
        <f>+'(skema1-7_2014 - 14pl)'!A13</f>
        <v>3830</v>
      </c>
      <c r="B13" s="7" t="str">
        <f>+'(skema1-7_2014 - 14pl)'!B13</f>
        <v>Næstved, Slagelse og Ringsted sygehuse</v>
      </c>
      <c r="C13" s="76">
        <v>1608144</v>
      </c>
      <c r="D13" s="29">
        <v>1302196</v>
      </c>
      <c r="E13" s="29">
        <f t="shared" si="0"/>
        <v>2910340</v>
      </c>
      <c r="F13" s="29">
        <v>373282</v>
      </c>
      <c r="G13" s="29">
        <v>-33190.991329723736</v>
      </c>
      <c r="H13" s="29"/>
      <c r="I13" s="29">
        <f t="shared" si="2"/>
        <v>2570248.991329724</v>
      </c>
      <c r="J13" s="52"/>
      <c r="K13" s="111"/>
      <c r="N13" s="166"/>
    </row>
    <row r="14" spans="1:14" ht="13.5" customHeight="1" x14ac:dyDescent="0.2">
      <c r="A14" s="75">
        <f>+'(skema1-7_2014 - 14pl)'!A14</f>
        <v>3840</v>
      </c>
      <c r="B14" s="7" t="str">
        <f>+'(skema1-7_2014 - 14pl)'!B14</f>
        <v>Nykøbing Sygehus</v>
      </c>
      <c r="C14" s="76">
        <v>636307</v>
      </c>
      <c r="D14" s="29">
        <v>190729</v>
      </c>
      <c r="E14" s="29">
        <f t="shared" si="0"/>
        <v>827036</v>
      </c>
      <c r="F14" s="29">
        <v>6669</v>
      </c>
      <c r="G14" s="29">
        <v>-19888.078245268087</v>
      </c>
      <c r="H14" s="29"/>
      <c r="I14" s="29">
        <f t="shared" si="2"/>
        <v>840255.07824526809</v>
      </c>
      <c r="J14" s="52"/>
      <c r="K14" s="111"/>
      <c r="N14" s="166"/>
    </row>
    <row r="15" spans="1:14" ht="13.5" customHeight="1" x14ac:dyDescent="0.2">
      <c r="A15" s="75">
        <f>+'(skema1-7_2014 - 14pl)'!A15</f>
        <v>4202</v>
      </c>
      <c r="B15" s="7" t="str">
        <f>+'(skema1-7_2014 - 14pl)'!B15</f>
        <v>Odense Universitetshospital</v>
      </c>
      <c r="C15" s="76">
        <v>3766730</v>
      </c>
      <c r="D15" s="29">
        <v>3210064</v>
      </c>
      <c r="E15" s="29">
        <f t="shared" si="0"/>
        <v>6976794</v>
      </c>
      <c r="F15" s="29">
        <v>617350</v>
      </c>
      <c r="G15" s="29">
        <v>10987.947407572065</v>
      </c>
      <c r="H15" s="29"/>
      <c r="I15" s="29">
        <f t="shared" si="2"/>
        <v>6348456.0525924284</v>
      </c>
      <c r="J15" s="52"/>
      <c r="K15" s="110"/>
      <c r="N15" s="166"/>
    </row>
    <row r="16" spans="1:14" ht="13.5" customHeight="1" x14ac:dyDescent="0.2">
      <c r="A16" s="75">
        <f>+'(skema1-7_2014 - 14pl)'!A16</f>
        <v>5000</v>
      </c>
      <c r="B16" s="7" t="str">
        <f>+'(skema1-7_2014 - 14pl)'!B16</f>
        <v>Sygehus Sønderjylland</v>
      </c>
      <c r="C16" s="76">
        <v>985962</v>
      </c>
      <c r="D16" s="29">
        <v>894095</v>
      </c>
      <c r="E16" s="29">
        <f t="shared" si="0"/>
        <v>1880057</v>
      </c>
      <c r="F16" s="29">
        <v>94417</v>
      </c>
      <c r="G16" s="29">
        <v>2851.92313400493</v>
      </c>
      <c r="H16" s="29"/>
      <c r="I16" s="29">
        <f t="shared" si="2"/>
        <v>1782788.0768659951</v>
      </c>
      <c r="J16" s="52"/>
      <c r="K16" s="111"/>
      <c r="N16" s="166"/>
    </row>
    <row r="17" spans="1:14" ht="13.5" customHeight="1" x14ac:dyDescent="0.2">
      <c r="A17" s="75">
        <f>+'(skema1-7_2014 - 14pl)'!A17</f>
        <v>5501</v>
      </c>
      <c r="B17" s="7" t="str">
        <f>+'(skema1-7_2014 - 14pl)'!B17</f>
        <v>Sydvestjysk Sygehus</v>
      </c>
      <c r="C17" s="76">
        <v>1019912</v>
      </c>
      <c r="D17" s="29">
        <v>906779</v>
      </c>
      <c r="E17" s="29">
        <f t="shared" si="0"/>
        <v>1926691</v>
      </c>
      <c r="F17" s="29">
        <v>117435</v>
      </c>
      <c r="G17" s="29">
        <v>2982.359396305983</v>
      </c>
      <c r="H17" s="29"/>
      <c r="I17" s="29">
        <f t="shared" si="2"/>
        <v>1806273.6406036941</v>
      </c>
      <c r="J17" s="52"/>
      <c r="K17" s="111"/>
      <c r="N17" s="166"/>
    </row>
    <row r="18" spans="1:14" ht="13.5" customHeight="1" x14ac:dyDescent="0.2">
      <c r="A18" s="75">
        <f>+'(skema1-7_2014 - 14pl)'!A18</f>
        <v>6007</v>
      </c>
      <c r="B18" s="7" t="str">
        <f>+'(skema1-7_2014 - 14pl)'!B18</f>
        <v>Fredericia og Kolding sygehuse</v>
      </c>
      <c r="C18" s="76">
        <v>901520</v>
      </c>
      <c r="D18" s="29">
        <v>617910</v>
      </c>
      <c r="E18" s="29">
        <f t="shared" si="0"/>
        <v>1519430</v>
      </c>
      <c r="F18" s="29">
        <v>41296</v>
      </c>
      <c r="G18" s="29">
        <v>16895.006029017852</v>
      </c>
      <c r="H18" s="29"/>
      <c r="I18" s="29">
        <f t="shared" si="2"/>
        <v>1461238.9939709823</v>
      </c>
      <c r="J18" s="52"/>
      <c r="K18" s="111"/>
      <c r="N18" s="166"/>
    </row>
    <row r="19" spans="1:14" ht="13.5" customHeight="1" x14ac:dyDescent="0.2">
      <c r="A19" s="75">
        <f>+'(skema1-7_2014 - 14pl)'!A19</f>
        <v>6008</v>
      </c>
      <c r="B19" s="7" t="str">
        <f>+'(skema1-7_2014 - 14pl)'!B19</f>
        <v>Vejle-Give-Middelfart sygehuse</v>
      </c>
      <c r="C19" s="76">
        <v>756331</v>
      </c>
      <c r="D19" s="29">
        <v>1234611</v>
      </c>
      <c r="E19" s="29">
        <f t="shared" si="0"/>
        <v>1990942</v>
      </c>
      <c r="F19" s="29">
        <v>287442</v>
      </c>
      <c r="G19" s="29">
        <v>8893.7059981275816</v>
      </c>
      <c r="H19" s="29"/>
      <c r="I19" s="29">
        <f t="shared" si="2"/>
        <v>1694606.2940018724</v>
      </c>
      <c r="J19" s="52"/>
      <c r="K19" s="111"/>
      <c r="N19" s="166"/>
    </row>
    <row r="20" spans="1:14" ht="13.5" customHeight="1" x14ac:dyDescent="0.2">
      <c r="A20" s="75">
        <f>+'(skema1-7_2014 - 14pl)'!A20</f>
        <v>6013</v>
      </c>
      <c r="B20" s="7" t="str">
        <f>+'(skema1-7_2014 - 14pl)'!B20</f>
        <v>De Vestdanske Friklinikker, Give</v>
      </c>
      <c r="C20" s="76">
        <v>12936</v>
      </c>
      <c r="D20" s="29">
        <v>113932</v>
      </c>
      <c r="E20" s="29">
        <f t="shared" si="0"/>
        <v>126868</v>
      </c>
      <c r="F20" s="29">
        <v>58</v>
      </c>
      <c r="G20" s="29">
        <v>38.047183028736981</v>
      </c>
      <c r="H20" s="29"/>
      <c r="I20" s="29">
        <f t="shared" si="2"/>
        <v>126771.95281697126</v>
      </c>
      <c r="J20" s="52"/>
      <c r="K20" s="111"/>
      <c r="N20" s="166"/>
    </row>
    <row r="21" spans="1:14" ht="13.5" customHeight="1" x14ac:dyDescent="0.2">
      <c r="A21" s="75">
        <f>+'(skema1-7_2014 - 14pl)'!A21</f>
        <v>6006</v>
      </c>
      <c r="B21" s="7" t="str">
        <f>+'(skema1-7_2014 - 14pl)'!B21</f>
        <v>Hospitalenheden Horsens</v>
      </c>
      <c r="C21" s="76">
        <v>701679</v>
      </c>
      <c r="D21" s="29">
        <v>458133</v>
      </c>
      <c r="E21" s="29">
        <f t="shared" si="0"/>
        <v>1159812</v>
      </c>
      <c r="F21" s="29">
        <v>24857</v>
      </c>
      <c r="G21" s="29">
        <v>2036.6608303153189</v>
      </c>
      <c r="H21" s="29"/>
      <c r="I21" s="29">
        <f t="shared" si="2"/>
        <v>1132918.3391696848</v>
      </c>
      <c r="J21" s="52"/>
      <c r="K21" s="111"/>
      <c r="N21" s="166"/>
    </row>
    <row r="22" spans="1:14" ht="13.5" customHeight="1" x14ac:dyDescent="0.2">
      <c r="A22" s="75">
        <f>+'(skema1-7_2014 - 14pl)'!A22</f>
        <v>6650</v>
      </c>
      <c r="B22" s="7" t="str">
        <f>+'(skema1-7_2014 - 14pl)'!B22</f>
        <v>Hospitalsenheden Vest</v>
      </c>
      <c r="C22" s="76">
        <v>1310371</v>
      </c>
      <c r="D22" s="29">
        <v>1171766</v>
      </c>
      <c r="E22" s="29">
        <f t="shared" si="0"/>
        <v>2482137</v>
      </c>
      <c r="F22" s="29">
        <v>225136</v>
      </c>
      <c r="G22" s="29">
        <v>3830.9381076784339</v>
      </c>
      <c r="H22" s="29"/>
      <c r="I22" s="29">
        <f t="shared" si="2"/>
        <v>2253170.0618923213</v>
      </c>
      <c r="J22" s="52"/>
      <c r="K22" s="111"/>
      <c r="N22" s="166"/>
    </row>
    <row r="23" spans="1:14" ht="13.5" customHeight="1" x14ac:dyDescent="0.2">
      <c r="A23" s="75">
        <f>+'(skema1-7_2014 - 14pl)'!A23</f>
        <v>6620</v>
      </c>
      <c r="B23" s="7" t="str">
        <f>+'(skema1-7_2014 - 14pl)'!B23</f>
        <v>Aarhus Universitetshospital</v>
      </c>
      <c r="C23" s="76">
        <v>3950962</v>
      </c>
      <c r="D23" s="29">
        <v>3019722</v>
      </c>
      <c r="E23" s="29">
        <f t="shared" si="0"/>
        <v>6970684</v>
      </c>
      <c r="F23" s="29">
        <v>767190</v>
      </c>
      <c r="G23" s="29">
        <v>11595.711795542855</v>
      </c>
      <c r="H23" s="29"/>
      <c r="I23" s="29">
        <f t="shared" si="2"/>
        <v>6191898.2882044576</v>
      </c>
      <c r="J23" s="52"/>
      <c r="K23" s="111"/>
      <c r="N23" s="166"/>
    </row>
    <row r="24" spans="1:14" ht="13.5" customHeight="1" x14ac:dyDescent="0.2">
      <c r="A24" s="75">
        <f>+'(skema1-7_2014 - 14pl)'!A24</f>
        <v>7005</v>
      </c>
      <c r="B24" s="7" t="str">
        <f>+'(skema1-7_2014 - 14pl)'!B24</f>
        <v>Regionshospitalet Randers</v>
      </c>
      <c r="C24" s="76">
        <v>783707</v>
      </c>
      <c r="D24" s="29">
        <v>525776</v>
      </c>
      <c r="E24" s="29">
        <f t="shared" si="0"/>
        <v>1309483</v>
      </c>
      <c r="F24" s="29">
        <v>18384</v>
      </c>
      <c r="G24" s="29">
        <v>2286.141580550815</v>
      </c>
      <c r="H24" s="29"/>
      <c r="I24" s="29">
        <f t="shared" si="2"/>
        <v>1288812.8584194491</v>
      </c>
      <c r="J24" s="52"/>
      <c r="K24" s="111"/>
      <c r="N24" s="166"/>
    </row>
    <row r="25" spans="1:14" ht="13.5" customHeight="1" x14ac:dyDescent="0.2">
      <c r="A25" s="75">
        <f>+'(skema1-7_2014 - 14pl)'!A25</f>
        <v>6630</v>
      </c>
      <c r="B25" s="7" t="str">
        <f>+'(skema1-7_2014 - 14pl)'!B25</f>
        <v>Hospitalsenhed Midt</v>
      </c>
      <c r="C25" s="76">
        <v>1617981</v>
      </c>
      <c r="D25" s="29">
        <v>1011594</v>
      </c>
      <c r="E25" s="29">
        <f t="shared" si="0"/>
        <v>2629575</v>
      </c>
      <c r="F25" s="29">
        <v>58245</v>
      </c>
      <c r="G25" s="29">
        <v>4711.4928431601729</v>
      </c>
      <c r="H25" s="29"/>
      <c r="I25" s="29">
        <f t="shared" si="2"/>
        <v>2566618.5071568396</v>
      </c>
      <c r="J25" s="52"/>
      <c r="K25" s="111"/>
      <c r="N25" s="166"/>
    </row>
    <row r="26" spans="1:14" ht="13.5" customHeight="1" x14ac:dyDescent="0.2">
      <c r="A26" s="75">
        <f>+'(skema1-7_2014 - 14pl)'!A26</f>
        <v>7603</v>
      </c>
      <c r="B26" s="7" t="str">
        <f>+'(skema1-7_2014 - 14pl)'!B26</f>
        <v>Sygehus Thy - Mors</v>
      </c>
      <c r="C26" s="76">
        <v>259728</v>
      </c>
      <c r="D26" s="29">
        <v>151966</v>
      </c>
      <c r="E26" s="29">
        <f t="shared" si="0"/>
        <v>411694</v>
      </c>
      <c r="F26" s="29">
        <v>19361</v>
      </c>
      <c r="G26" s="29">
        <v>761.58157616306562</v>
      </c>
      <c r="H26" s="29">
        <v>13223.884</v>
      </c>
      <c r="I26" s="29">
        <f t="shared" si="2"/>
        <v>378347.53442383691</v>
      </c>
      <c r="J26" s="52"/>
      <c r="K26" s="111"/>
      <c r="N26" s="166"/>
    </row>
    <row r="27" spans="1:14" ht="13.5" customHeight="1" x14ac:dyDescent="0.2">
      <c r="A27" s="75">
        <f>+'(skema1-7_2014 - 14pl)'!A27</f>
        <v>8001</v>
      </c>
      <c r="B27" s="7" t="str">
        <f>+'(skema1-7_2014 - 14pl)'!B27</f>
        <v>Aalborg Universitetshospital</v>
      </c>
      <c r="C27" s="76">
        <v>2471264</v>
      </c>
      <c r="D27" s="29">
        <v>2032081</v>
      </c>
      <c r="E27" s="29">
        <f t="shared" si="0"/>
        <v>4503345</v>
      </c>
      <c r="F27" s="29">
        <v>454215</v>
      </c>
      <c r="G27" s="29">
        <v>7208.9395043044351</v>
      </c>
      <c r="H27" s="29">
        <v>-16975.292000000001</v>
      </c>
      <c r="I27" s="29">
        <f>E27-SUM(F27:H27)</f>
        <v>4058896.3524956955</v>
      </c>
      <c r="J27" s="52"/>
      <c r="K27" s="111"/>
      <c r="N27" s="166"/>
    </row>
    <row r="28" spans="1:14" ht="13.5" customHeight="1" x14ac:dyDescent="0.2">
      <c r="A28" s="75">
        <f>+'(skema1-7_2014 - 14pl)'!A28</f>
        <v>8003</v>
      </c>
      <c r="B28" s="7" t="str">
        <f>+'(skema1-7_2014 - 14pl)'!B28</f>
        <v>Sygehus Vendsyssel</v>
      </c>
      <c r="C28" s="76">
        <v>632575</v>
      </c>
      <c r="D28" s="29">
        <v>442363</v>
      </c>
      <c r="E28" s="29">
        <f t="shared" si="0"/>
        <v>1074938</v>
      </c>
      <c r="F28" s="29">
        <v>99587</v>
      </c>
      <c r="G28" s="29">
        <v>1835.6300424392102</v>
      </c>
      <c r="H28" s="29">
        <v>3751.4079999999999</v>
      </c>
      <c r="I28" s="29">
        <f t="shared" si="2"/>
        <v>969763.96195756085</v>
      </c>
      <c r="J28" s="52"/>
      <c r="K28" s="111"/>
      <c r="N28" s="166"/>
    </row>
    <row r="29" spans="1:14" ht="13.5" customHeight="1" x14ac:dyDescent="0.2">
      <c r="A29" s="13"/>
      <c r="B29" s="13" t="s">
        <v>16</v>
      </c>
      <c r="C29" s="14">
        <f t="shared" ref="C29:I29" si="3">SUM(C5:C28)</f>
        <v>38557457</v>
      </c>
      <c r="D29" s="14">
        <f t="shared" si="3"/>
        <v>28131703</v>
      </c>
      <c r="E29" s="14">
        <f t="shared" si="3"/>
        <v>66689160</v>
      </c>
      <c r="F29" s="14">
        <f t="shared" si="3"/>
        <v>5093340</v>
      </c>
      <c r="G29" s="14">
        <f t="shared" si="3"/>
        <v>2.4665496312081814E-9</v>
      </c>
      <c r="H29" s="14">
        <f t="shared" si="3"/>
        <v>-444.25800000000118</v>
      </c>
      <c r="I29" s="14">
        <f t="shared" si="3"/>
        <v>61421020.751412712</v>
      </c>
      <c r="J29" s="110"/>
      <c r="K29" s="110"/>
    </row>
    <row r="30" spans="1:14" ht="13.5" customHeight="1" x14ac:dyDescent="0.2">
      <c r="A30" s="37"/>
      <c r="B30" s="15"/>
      <c r="C30" s="16"/>
      <c r="D30" s="16"/>
      <c r="E30" s="16"/>
      <c r="F30" s="16"/>
      <c r="G30" s="16"/>
      <c r="H30" s="16"/>
      <c r="I30" s="16"/>
      <c r="J30" s="110"/>
      <c r="K30" s="110"/>
    </row>
    <row r="31" spans="1:14" ht="13.5" customHeight="1" x14ac:dyDescent="0.2">
      <c r="A31" s="37"/>
      <c r="B31" s="17" t="s">
        <v>30</v>
      </c>
      <c r="C31" s="18">
        <f t="shared" ref="C31:I31" si="4">SUM(C5:C10)</f>
        <v>14365796</v>
      </c>
      <c r="D31" s="18">
        <f t="shared" si="4"/>
        <v>8899814</v>
      </c>
      <c r="E31" s="18">
        <f t="shared" si="4"/>
        <v>23265610</v>
      </c>
      <c r="F31" s="18">
        <f t="shared" si="4"/>
        <v>1457106</v>
      </c>
      <c r="G31" s="18">
        <f t="shared" si="4"/>
        <v>65769.425990909513</v>
      </c>
      <c r="H31" s="18">
        <f t="shared" si="4"/>
        <v>-444.25799999999992</v>
      </c>
      <c r="I31" s="6">
        <f t="shared" si="4"/>
        <v>21567935.325421825</v>
      </c>
      <c r="J31" s="110"/>
      <c r="K31" s="110"/>
    </row>
    <row r="32" spans="1:14" ht="13.5" customHeight="1" x14ac:dyDescent="0.2">
      <c r="A32" s="37"/>
      <c r="B32" s="19" t="s">
        <v>31</v>
      </c>
      <c r="C32" s="5">
        <f t="shared" ref="C32:I32" si="5">SUM(C11:C14)</f>
        <v>5020003</v>
      </c>
      <c r="D32" s="5">
        <f t="shared" si="5"/>
        <v>3441097</v>
      </c>
      <c r="E32" s="5">
        <f t="shared" si="5"/>
        <v>8461100</v>
      </c>
      <c r="F32" s="5">
        <f t="shared" si="5"/>
        <v>811261</v>
      </c>
      <c r="G32" s="5">
        <f t="shared" si="5"/>
        <v>-142685.5114191185</v>
      </c>
      <c r="H32" s="5">
        <f t="shared" si="5"/>
        <v>0</v>
      </c>
      <c r="I32" s="8">
        <f t="shared" si="5"/>
        <v>7792524.5114191193</v>
      </c>
      <c r="J32" s="110"/>
      <c r="K32" s="110"/>
    </row>
    <row r="33" spans="1:11" ht="13.5" customHeight="1" x14ac:dyDescent="0.2">
      <c r="A33" s="37"/>
      <c r="B33" s="19" t="s">
        <v>32</v>
      </c>
      <c r="C33" s="5">
        <f t="shared" ref="C33:I33" si="6">SUM(C15:C20)</f>
        <v>7443391</v>
      </c>
      <c r="D33" s="5">
        <f t="shared" si="6"/>
        <v>6977391</v>
      </c>
      <c r="E33" s="5">
        <f t="shared" si="6"/>
        <v>14420782</v>
      </c>
      <c r="F33" s="5">
        <f t="shared" si="6"/>
        <v>1157998</v>
      </c>
      <c r="G33" s="5">
        <f t="shared" si="6"/>
        <v>42648.989148057146</v>
      </c>
      <c r="H33" s="5">
        <f t="shared" si="6"/>
        <v>0</v>
      </c>
      <c r="I33" s="8">
        <f t="shared" si="6"/>
        <v>13220135.010851944</v>
      </c>
      <c r="J33" s="110"/>
      <c r="K33" s="110"/>
    </row>
    <row r="34" spans="1:11" ht="13.5" customHeight="1" x14ac:dyDescent="0.2">
      <c r="A34" s="37"/>
      <c r="B34" s="19" t="s">
        <v>33</v>
      </c>
      <c r="C34" s="5">
        <f t="shared" ref="C34:I34" si="7">SUM(C21:C25)</f>
        <v>8364700</v>
      </c>
      <c r="D34" s="5">
        <f t="shared" si="7"/>
        <v>6186991</v>
      </c>
      <c r="E34" s="5">
        <f t="shared" si="7"/>
        <v>14551691</v>
      </c>
      <c r="F34" s="5">
        <f t="shared" si="7"/>
        <v>1093812</v>
      </c>
      <c r="G34" s="5">
        <f t="shared" si="7"/>
        <v>24460.945157247595</v>
      </c>
      <c r="H34" s="5">
        <f t="shared" si="7"/>
        <v>0</v>
      </c>
      <c r="I34" s="8">
        <f t="shared" si="7"/>
        <v>13433418.054842753</v>
      </c>
      <c r="J34" s="110"/>
      <c r="K34" s="110"/>
    </row>
    <row r="35" spans="1:11" ht="13.5" customHeight="1" x14ac:dyDescent="0.2">
      <c r="A35" s="38"/>
      <c r="B35" s="20" t="s">
        <v>34</v>
      </c>
      <c r="C35" s="10">
        <f t="shared" ref="C35:I35" si="8">+SUM(C26:C28)</f>
        <v>3363567</v>
      </c>
      <c r="D35" s="10">
        <f t="shared" si="8"/>
        <v>2626410</v>
      </c>
      <c r="E35" s="10">
        <f t="shared" si="8"/>
        <v>5989977</v>
      </c>
      <c r="F35" s="10">
        <f t="shared" si="8"/>
        <v>573163</v>
      </c>
      <c r="G35" s="10">
        <f t="shared" si="8"/>
        <v>9806.151122906711</v>
      </c>
      <c r="H35" s="10">
        <f t="shared" si="8"/>
        <v>0</v>
      </c>
      <c r="I35" s="21">
        <f t="shared" si="8"/>
        <v>5407007.8488770928</v>
      </c>
      <c r="J35" s="110"/>
      <c r="K35" s="110"/>
    </row>
    <row r="36" spans="1:11" ht="13.5" customHeight="1" x14ac:dyDescent="0.2">
      <c r="A36" s="38"/>
      <c r="B36" s="13" t="s">
        <v>16</v>
      </c>
      <c r="C36" s="22">
        <f>SUM(C31:C35)</f>
        <v>38557457</v>
      </c>
      <c r="D36" s="97">
        <f>SUM(D31:D35)</f>
        <v>28131703</v>
      </c>
      <c r="E36" s="22">
        <f>SUM(E31:E35)</f>
        <v>66689160</v>
      </c>
      <c r="F36" s="22">
        <f>SUM(F31:F35)</f>
        <v>5093340</v>
      </c>
      <c r="G36" s="22">
        <v>0</v>
      </c>
      <c r="H36" s="22">
        <f>SUM(H31:H35)</f>
        <v>-444.25799999999992</v>
      </c>
      <c r="I36" s="23">
        <f>SUM(I31:I35)</f>
        <v>61421020.751412734</v>
      </c>
      <c r="J36" s="110"/>
      <c r="K36" s="110"/>
    </row>
    <row r="37" spans="1:11" ht="13.5" customHeight="1" x14ac:dyDescent="0.2">
      <c r="J37" s="110"/>
    </row>
    <row r="38" spans="1:11" ht="13.5" customHeight="1" x14ac:dyDescent="0.2">
      <c r="J38" s="110"/>
    </row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</sheetData>
  <pageMargins left="0.51181102362204722" right="0.43307086614173229" top="0.51181102362204722" bottom="0.19685039370078741" header="0.23622047244094491" footer="0.23622047244094491"/>
  <pageSetup paperSize="9" scale="73" orientation="landscape" cellComments="asDisplayed" horizontalDpi="300" verticalDpi="300" r:id="rId1"/>
  <headerFooter alignWithMargins="0">
    <oddHeader>&amp;CSide &amp;P / &amp;N</oddHeader>
  </headerFooter>
  <ignoredErrors>
    <ignoredError sqref="C36:H36 C31:I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11</vt:i4>
      </vt:variant>
    </vt:vector>
  </HeadingPairs>
  <TitlesOfParts>
    <vt:vector size="26" baseType="lpstr">
      <vt:lpstr>(skema1-7_2014 - 14pl)</vt:lpstr>
      <vt:lpstr>Skema1-7_2014</vt:lpstr>
      <vt:lpstr>Skema1-7_2015</vt:lpstr>
      <vt:lpstr>Skema1-7_forskel</vt:lpstr>
      <vt:lpstr>DTD_14</vt:lpstr>
      <vt:lpstr>DTD_15</vt:lpstr>
      <vt:lpstr>DTD_forskel</vt:lpstr>
      <vt:lpstr>DRG_14</vt:lpstr>
      <vt:lpstr>DRG_15</vt:lpstr>
      <vt:lpstr>DRG_forskel</vt:lpstr>
      <vt:lpstr>produktivitet</vt:lpstr>
      <vt:lpstr>Dokumentation</vt:lpstr>
      <vt:lpstr>Medicin produktionssiden 2014</vt:lpstr>
      <vt:lpstr>Medicin produktionssiden 2015</vt:lpstr>
      <vt:lpstr>Regionsspecifikke korrektioner</vt:lpstr>
      <vt:lpstr>DRG_14!Print_Area</vt:lpstr>
      <vt:lpstr>DRG_15!Print_Area</vt:lpstr>
      <vt:lpstr>DRG_forskel!Print_Area</vt:lpstr>
      <vt:lpstr>DTD_14!Print_Area</vt:lpstr>
      <vt:lpstr>DTD_15!Print_Area</vt:lpstr>
      <vt:lpstr>DTD_forskel!Print_Area</vt:lpstr>
      <vt:lpstr>produktivitet!Print_Area</vt:lpstr>
      <vt:lpstr>'Skema1-7_2014'!Print_Area</vt:lpstr>
      <vt:lpstr>'Skema1-7_2015'!Print_Area</vt:lpstr>
      <vt:lpstr>'Skema1-7_forskel'!Print_Area</vt:lpstr>
      <vt:lpstr>produktivitet!SAM_07</vt:lpstr>
    </vt:vector>
  </TitlesOfParts>
  <Company>Indenrigs- og Sundhedsministeriet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raaj</dc:creator>
  <cp:lastModifiedBy>Pernille Christensen</cp:lastModifiedBy>
  <cp:lastPrinted>2016-12-08T13:35:20Z</cp:lastPrinted>
  <dcterms:created xsi:type="dcterms:W3CDTF">2008-06-30T12:44:49Z</dcterms:created>
  <dcterms:modified xsi:type="dcterms:W3CDTF">2016-12-15T12:49:32Z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C:\DOCUME~1\sumraaj\LOKALE~1\Temp\SJ20100421115435633 (DOK195446).XLSX</vt:lpwstr>
  </property>
  <property fmtid="{D5CDD505-2E9C-101B-9397-08002B2CF9AE}" pid="3" name="title">
    <vt:lpwstr>Produktivitet - endelig opgørelse - DATA OPDATERES HER! (DOC 1)</vt:lpwstr>
  </property>
  <property fmtid="{D5CDD505-2E9C-101B-9397-08002B2CF9AE}" pid="4" name="command">
    <vt:lpwstr/>
  </property>
</Properties>
</file>